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xl/drawings/drawing6.xml" ContentType="application/vnd.openxmlformats-officedocument.drawing+xml"/>
  <Override PartName="/xl/comments2.xml" ContentType="application/vnd.openxmlformats-officedocument.spreadsheetml.comments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uario1\Desktop\GUSTAVO\RESOLUCIONES\"/>
    </mc:Choice>
  </mc:AlternateContent>
  <bookViews>
    <workbookView xWindow="0" yWindow="0" windowWidth="20490" windowHeight="7230" tabRatio="815" firstSheet="1" activeTab="4"/>
  </bookViews>
  <sheets>
    <sheet name="RESUMEN" sheetId="12" r:id="rId1"/>
    <sheet name="Nomenclador" sheetId="2" r:id="rId2"/>
    <sheet name="As Mensual" sheetId="9" r:id="rId3"/>
    <sheet name="Auditoria" sheetId="10" r:id="rId4"/>
    <sheet name="Valor Mod" sheetId="3" r:id="rId5"/>
    <sheet name="Complejidad" sheetId="4" r:id="rId6"/>
    <sheet name="Consultas Prof" sheetId="5" r:id="rId7"/>
    <sheet name="Sociedades" sheetId="6" r:id="rId8"/>
    <sheet name="Laboral - Previsional" sheetId="7" r:id="rId9"/>
    <sheet name="Tributaria" sheetId="8" r:id="rId10"/>
  </sheets>
  <definedNames>
    <definedName name="_xlnm.Print_Area" localSheetId="2">'As Mensual'!$A$1:$L$18</definedName>
    <definedName name="_xlnm.Print_Area" localSheetId="3">Auditoria!$A$1:$M$5</definedName>
    <definedName name="_xlnm.Print_Area" localSheetId="5">Complejidad!$A$1:$H$27</definedName>
    <definedName name="_xlnm.Print_Area" localSheetId="6">'Consultas Prof'!$A$1:$L$20</definedName>
    <definedName name="_xlnm.Print_Area" localSheetId="8">'Laboral - Previsional'!$A$1:$L$12</definedName>
    <definedName name="_xlnm.Print_Area" localSheetId="1">Nomenclador!$A$1:$L$75</definedName>
    <definedName name="_xlnm.Print_Area" localSheetId="0">RESUMEN!$A$1:$E$74</definedName>
    <definedName name="_xlnm.Print_Area" localSheetId="7">Sociedades!$A$1:$L$17</definedName>
    <definedName name="_xlnm.Print_Area" localSheetId="9">Tributaria!$A$1:$L$15</definedName>
    <definedName name="_xlnm.Print_Area" localSheetId="4">'Valor Mod'!$A$1:$H$47</definedName>
    <definedName name="_xlnm.Print_Titles" localSheetId="0">RESUMEN!$1:$8</definedName>
  </definedNames>
  <calcPr calcId="162913"/>
</workbook>
</file>

<file path=xl/calcChain.xml><?xml version="1.0" encoding="utf-8"?>
<calcChain xmlns="http://schemas.openxmlformats.org/spreadsheetml/2006/main">
  <c r="J16" i="8" l="1"/>
  <c r="K16" i="8"/>
  <c r="L16" i="8"/>
  <c r="A62" i="12" l="1"/>
  <c r="A17" i="9"/>
  <c r="A61" i="12" s="1"/>
  <c r="J17" i="9"/>
  <c r="C61" i="12" s="1"/>
  <c r="K17" i="9"/>
  <c r="D61" i="12" s="1"/>
  <c r="L17" i="9"/>
  <c r="E61" i="12" s="1"/>
  <c r="A15" i="9"/>
  <c r="A59" i="12" s="1"/>
  <c r="A16" i="9"/>
  <c r="A60" i="12" s="1"/>
  <c r="J15" i="9"/>
  <c r="C59" i="12" s="1"/>
  <c r="K15" i="9"/>
  <c r="D59" i="12" s="1"/>
  <c r="L15" i="9"/>
  <c r="E59" i="12" s="1"/>
  <c r="J16" i="9"/>
  <c r="C60" i="12" s="1"/>
  <c r="K16" i="9"/>
  <c r="D60" i="12" s="1"/>
  <c r="L16" i="9"/>
  <c r="E60" i="12" s="1"/>
  <c r="J5" i="9"/>
  <c r="C48" i="12" s="1"/>
  <c r="K5" i="9"/>
  <c r="D48" i="12" s="1"/>
  <c r="L5" i="9"/>
  <c r="E48" i="12" s="1"/>
  <c r="J6" i="9"/>
  <c r="C49" i="12" s="1"/>
  <c r="K6" i="9"/>
  <c r="D49" i="12" s="1"/>
  <c r="L6" i="9"/>
  <c r="E49" i="12" s="1"/>
  <c r="A5" i="9"/>
  <c r="A48" i="12" s="1"/>
  <c r="A6" i="9"/>
  <c r="A49" i="12" s="1"/>
  <c r="L4" i="8" l="1"/>
  <c r="K5" i="8"/>
  <c r="J4" i="8"/>
  <c r="F26" i="10"/>
  <c r="F25" i="10"/>
  <c r="F27" i="10"/>
  <c r="L4" i="9"/>
  <c r="J4" i="9"/>
  <c r="L7" i="9"/>
  <c r="L14" i="8"/>
  <c r="J9" i="7"/>
  <c r="J6" i="7"/>
  <c r="J5" i="7"/>
  <c r="A19" i="10" l="1"/>
  <c r="A20" i="10"/>
  <c r="A21" i="10"/>
  <c r="A22" i="10"/>
  <c r="A23" i="10"/>
  <c r="A24" i="10"/>
  <c r="A25" i="10"/>
  <c r="A26" i="10"/>
  <c r="A27" i="10"/>
  <c r="A28" i="10"/>
  <c r="A29" i="10"/>
  <c r="A30" i="10"/>
  <c r="A31" i="10"/>
  <c r="A32" i="10"/>
  <c r="A33" i="10"/>
  <c r="A34" i="10"/>
  <c r="A35" i="10"/>
  <c r="A36" i="10"/>
  <c r="A18" i="10"/>
  <c r="F36" i="10" l="1"/>
  <c r="F35" i="10"/>
  <c r="F34" i="10"/>
  <c r="F33" i="10"/>
  <c r="J22" i="9" l="1"/>
  <c r="F22" i="9"/>
  <c r="F19" i="10"/>
  <c r="F18" i="10"/>
  <c r="L22" i="9"/>
  <c r="K11" i="10"/>
  <c r="D17" i="10" s="1"/>
  <c r="D18" i="10" s="1"/>
  <c r="D19" i="10" l="1"/>
  <c r="F14" i="8"/>
  <c r="A14" i="8"/>
  <c r="K14" i="8"/>
  <c r="D40" i="12" s="1"/>
  <c r="J14" i="8"/>
  <c r="C40" i="12" s="1"/>
  <c r="E40" i="12"/>
  <c r="A14" i="12"/>
  <c r="A10" i="8"/>
  <c r="F10" i="8"/>
  <c r="J10" i="8"/>
  <c r="C36" i="12" s="1"/>
  <c r="K10" i="8"/>
  <c r="D36" i="12" s="1"/>
  <c r="L10" i="8"/>
  <c r="E36" i="12" s="1"/>
  <c r="A36" i="12" l="1"/>
  <c r="A40" i="12"/>
  <c r="F11" i="8"/>
  <c r="F9" i="8"/>
  <c r="A11" i="8"/>
  <c r="J11" i="8"/>
  <c r="C37" i="12" s="1"/>
  <c r="K11" i="8"/>
  <c r="D37" i="12" s="1"/>
  <c r="L11" i="8"/>
  <c r="E37" i="12" s="1"/>
  <c r="A8" i="8"/>
  <c r="A37" i="12" l="1"/>
  <c r="C42" i="12"/>
  <c r="D42" i="12"/>
  <c r="E42" i="12"/>
  <c r="A16" i="8"/>
  <c r="A22" i="9"/>
  <c r="A19" i="9"/>
  <c r="A20" i="9"/>
  <c r="A21" i="9"/>
  <c r="J21" i="9"/>
  <c r="K21" i="9"/>
  <c r="L21" i="9"/>
  <c r="C66" i="12"/>
  <c r="K22" i="9"/>
  <c r="E66" i="12"/>
  <c r="A18" i="9"/>
  <c r="A42" i="12" l="1"/>
  <c r="E65" i="12"/>
  <c r="D65" i="12"/>
  <c r="D66" i="12"/>
  <c r="C65" i="12"/>
  <c r="E74" i="12"/>
  <c r="F4" i="6"/>
  <c r="F14" i="9"/>
  <c r="F13" i="9"/>
  <c r="F12" i="9"/>
  <c r="F11" i="9"/>
  <c r="L14" i="9"/>
  <c r="E58" i="12" s="1"/>
  <c r="K14" i="9"/>
  <c r="D58" i="12" s="1"/>
  <c r="J14" i="9"/>
  <c r="C58" i="12" s="1"/>
  <c r="L13" i="9"/>
  <c r="K13" i="9"/>
  <c r="J13" i="9"/>
  <c r="L12" i="9"/>
  <c r="K12" i="9"/>
  <c r="J12" i="9"/>
  <c r="L11" i="9"/>
  <c r="K11" i="9"/>
  <c r="J11" i="9"/>
  <c r="A12" i="9"/>
  <c r="A13" i="9"/>
  <c r="A14" i="9"/>
  <c r="A58" i="12" s="1"/>
  <c r="A8" i="9"/>
  <c r="A9" i="9"/>
  <c r="A10" i="9"/>
  <c r="A11" i="9"/>
  <c r="A15" i="8"/>
  <c r="A17" i="8"/>
  <c r="A18" i="8"/>
  <c r="A6" i="8"/>
  <c r="A7" i="8"/>
  <c r="A9" i="8"/>
  <c r="A12" i="8"/>
  <c r="A13" i="8"/>
  <c r="A32" i="12" l="1"/>
  <c r="A54" i="12"/>
  <c r="C57" i="12"/>
  <c r="C56" i="12"/>
  <c r="C55" i="12"/>
  <c r="D56" i="12"/>
  <c r="E57" i="12"/>
  <c r="A57" i="12"/>
  <c r="E55" i="12"/>
  <c r="A56" i="12"/>
  <c r="D57" i="12"/>
  <c r="A55" i="12"/>
  <c r="D55" i="12"/>
  <c r="E56" i="12"/>
  <c r="A5" i="8"/>
  <c r="A33" i="12"/>
  <c r="C43" i="12"/>
  <c r="D43" i="12"/>
  <c r="E43" i="12"/>
  <c r="C44" i="12"/>
  <c r="D44" i="12"/>
  <c r="E44" i="12"/>
  <c r="A34" i="12"/>
  <c r="A43" i="12"/>
  <c r="A44" i="12"/>
  <c r="L6" i="8"/>
  <c r="E32" i="12" s="1"/>
  <c r="K6" i="8"/>
  <c r="D32" i="12" s="1"/>
  <c r="J6" i="8"/>
  <c r="C32" i="12" s="1"/>
  <c r="F32" i="10" l="1"/>
  <c r="F31" i="10"/>
  <c r="F30" i="10"/>
  <c r="F29" i="10"/>
  <c r="F28" i="10"/>
  <c r="F24" i="10"/>
  <c r="F23" i="10"/>
  <c r="F22" i="10"/>
  <c r="F21" i="10"/>
  <c r="F20" i="10"/>
  <c r="D20" i="10" l="1"/>
  <c r="D21" i="10" s="1"/>
  <c r="D22" i="10" s="1"/>
  <c r="D23" i="10" s="1"/>
  <c r="D24" i="10" s="1"/>
  <c r="D25" i="10" s="1"/>
  <c r="D26" i="10" s="1"/>
  <c r="D27" i="10" s="1"/>
  <c r="D28" i="10" s="1"/>
  <c r="D29" i="10" s="1"/>
  <c r="D30" i="10" s="1"/>
  <c r="D31" i="10" s="1"/>
  <c r="D32" i="10" s="1"/>
  <c r="D33" i="10" s="1"/>
  <c r="D34" i="10" s="1"/>
  <c r="D35" i="10" s="1"/>
  <c r="D36" i="10" s="1"/>
  <c r="B17" i="4" l="1"/>
  <c r="D17" i="4"/>
  <c r="F17" i="4"/>
  <c r="A4" i="10" l="1"/>
  <c r="A5" i="10"/>
  <c r="A4" i="9"/>
  <c r="A47" i="12" s="1"/>
  <c r="A7" i="9"/>
  <c r="A4" i="8"/>
  <c r="A31" i="12"/>
  <c r="A35" i="12"/>
  <c r="A38" i="12"/>
  <c r="A39" i="12"/>
  <c r="A41" i="12"/>
  <c r="A4" i="7"/>
  <c r="A10" i="7"/>
  <c r="A11" i="7"/>
  <c r="A12" i="7"/>
  <c r="A4" i="6"/>
  <c r="A5" i="6"/>
  <c r="A6" i="6"/>
  <c r="A4" i="5"/>
  <c r="A5" i="5"/>
  <c r="G4" i="10"/>
  <c r="J23" i="9" s="1"/>
  <c r="A30" i="12" l="1"/>
  <c r="A69" i="12"/>
  <c r="A50" i="12"/>
  <c r="J4" i="10"/>
  <c r="C69" i="12" s="1"/>
  <c r="C70" i="12" s="1"/>
  <c r="D19" i="4"/>
  <c r="E50" i="12"/>
  <c r="J10" i="7"/>
  <c r="C25" i="12" s="1"/>
  <c r="K8" i="7"/>
  <c r="D23" i="12" s="1"/>
  <c r="J13" i="8"/>
  <c r="C39" i="12" s="1"/>
  <c r="J8" i="8"/>
  <c r="C34" i="12" s="1"/>
  <c r="C24" i="12"/>
  <c r="J15" i="8"/>
  <c r="C41" i="12" s="1"/>
  <c r="J7" i="8"/>
  <c r="C33" i="12" s="1"/>
  <c r="J4" i="6"/>
  <c r="C14" i="12" s="1"/>
  <c r="J12" i="7"/>
  <c r="C27" i="12" s="1"/>
  <c r="C20" i="12"/>
  <c r="J9" i="8"/>
  <c r="C35" i="12" s="1"/>
  <c r="C47" i="12"/>
  <c r="K10" i="7"/>
  <c r="D25" i="12" s="1"/>
  <c r="C21" i="12"/>
  <c r="J12" i="8"/>
  <c r="C38" i="12" s="1"/>
  <c r="L4" i="5"/>
  <c r="L6" i="6"/>
  <c r="E16" i="12" s="1"/>
  <c r="L11" i="7"/>
  <c r="E26" i="12" s="1"/>
  <c r="L7" i="7"/>
  <c r="E22" i="12" s="1"/>
  <c r="F19" i="4"/>
  <c r="K4" i="5"/>
  <c r="K11" i="7"/>
  <c r="D26" i="12" s="1"/>
  <c r="K9" i="7"/>
  <c r="D24" i="12" s="1"/>
  <c r="L8" i="7"/>
  <c r="E23" i="12" s="1"/>
  <c r="K5" i="7"/>
  <c r="D20" i="12" s="1"/>
  <c r="E30" i="12"/>
  <c r="K5" i="5"/>
  <c r="L4" i="6"/>
  <c r="E14" i="12" s="1"/>
  <c r="J6" i="6"/>
  <c r="C16" i="12" s="1"/>
  <c r="J11" i="7"/>
  <c r="C26" i="12" s="1"/>
  <c r="K12" i="7"/>
  <c r="D27" i="12" s="1"/>
  <c r="L9" i="7"/>
  <c r="E24" i="12" s="1"/>
  <c r="J7" i="7"/>
  <c r="C22" i="12" s="1"/>
  <c r="K6" i="7"/>
  <c r="D21" i="12" s="1"/>
  <c r="L5" i="7"/>
  <c r="E20" i="12" s="1"/>
  <c r="K4" i="8"/>
  <c r="D30" i="12" s="1"/>
  <c r="K15" i="8"/>
  <c r="D41" i="12" s="1"/>
  <c r="K13" i="8"/>
  <c r="D39" i="12" s="1"/>
  <c r="K12" i="8"/>
  <c r="D38" i="12" s="1"/>
  <c r="K9" i="8"/>
  <c r="D35" i="12" s="1"/>
  <c r="K7" i="8"/>
  <c r="D33" i="12" s="1"/>
  <c r="K8" i="8"/>
  <c r="D34" i="12" s="1"/>
  <c r="D31" i="12"/>
  <c r="E47" i="12"/>
  <c r="J10" i="9"/>
  <c r="J9" i="9"/>
  <c r="J8" i="9"/>
  <c r="J7" i="9"/>
  <c r="B19" i="4"/>
  <c r="J4" i="5"/>
  <c r="K4" i="6"/>
  <c r="D14" i="12" s="1"/>
  <c r="K6" i="6"/>
  <c r="D16" i="12" s="1"/>
  <c r="L10" i="7"/>
  <c r="E25" i="12" s="1"/>
  <c r="L12" i="7"/>
  <c r="E27" i="12" s="1"/>
  <c r="J8" i="7"/>
  <c r="C23" i="12" s="1"/>
  <c r="K7" i="7"/>
  <c r="D22" i="12" s="1"/>
  <c r="L6" i="7"/>
  <c r="E21" i="12" s="1"/>
  <c r="L15" i="8"/>
  <c r="E41" i="12" s="1"/>
  <c r="L13" i="8"/>
  <c r="E39" i="12" s="1"/>
  <c r="L12" i="8"/>
  <c r="E38" i="12" s="1"/>
  <c r="L9" i="8"/>
  <c r="E35" i="12" s="1"/>
  <c r="L7" i="8"/>
  <c r="E33" i="12" s="1"/>
  <c r="L8" i="8"/>
  <c r="E34" i="12" s="1"/>
  <c r="L5" i="8"/>
  <c r="E31" i="12" s="1"/>
  <c r="K4" i="9"/>
  <c r="K10" i="9"/>
  <c r="K9" i="9"/>
  <c r="K8" i="9"/>
  <c r="K7" i="9"/>
  <c r="I4" i="10"/>
  <c r="L10" i="9"/>
  <c r="L9" i="9"/>
  <c r="L8" i="9"/>
  <c r="H4" i="10"/>
  <c r="C10" i="12" l="1"/>
  <c r="C74" i="12"/>
  <c r="D11" i="12"/>
  <c r="D10" i="12"/>
  <c r="E10" i="12"/>
  <c r="D74" i="12"/>
  <c r="E54" i="12"/>
  <c r="D53" i="12"/>
  <c r="C52" i="12"/>
  <c r="D54" i="12"/>
  <c r="C53" i="12"/>
  <c r="E52" i="12"/>
  <c r="D50" i="12"/>
  <c r="D47" i="12"/>
  <c r="C54" i="12"/>
  <c r="E53" i="12"/>
  <c r="D52" i="12"/>
  <c r="C50" i="12"/>
  <c r="C30" i="12"/>
  <c r="J5" i="8"/>
  <c r="C31" i="12" s="1"/>
  <c r="J5" i="5"/>
  <c r="L5" i="5"/>
  <c r="K4" i="10"/>
  <c r="D69" i="12" s="1"/>
  <c r="D70" i="12" s="1"/>
  <c r="K23" i="9"/>
  <c r="L23" i="9"/>
  <c r="L4" i="10"/>
  <c r="E69" i="12" s="1"/>
  <c r="E70" i="12" s="1"/>
  <c r="J5" i="6"/>
  <c r="C15" i="12" s="1"/>
  <c r="F5" i="6"/>
  <c r="K5" i="6" s="1"/>
  <c r="D15" i="12" s="1"/>
  <c r="E11" i="12" l="1"/>
  <c r="C11" i="12"/>
  <c r="L5" i="6"/>
  <c r="E15" i="12" s="1"/>
  <c r="K10" i="10"/>
  <c r="C40" i="10" l="1"/>
  <c r="I36" i="10"/>
  <c r="K36" i="10" s="1"/>
  <c r="I34" i="10"/>
  <c r="K34" i="10" s="1"/>
  <c r="I35" i="10"/>
  <c r="K35" i="10" s="1"/>
  <c r="I32" i="10"/>
  <c r="K32" i="10" s="1"/>
  <c r="I23" i="10"/>
  <c r="K23" i="10" s="1"/>
  <c r="I18" i="10"/>
  <c r="K18" i="10" s="1"/>
  <c r="I19" i="10"/>
  <c r="K19" i="10" s="1"/>
  <c r="I24" i="10"/>
  <c r="K24" i="10" s="1"/>
  <c r="I29" i="10"/>
  <c r="K29" i="10" s="1"/>
  <c r="I30" i="10"/>
  <c r="K30" i="10" s="1"/>
  <c r="I20" i="10"/>
  <c r="K20" i="10" s="1"/>
  <c r="I25" i="10"/>
  <c r="K25" i="10" s="1"/>
  <c r="I17" i="10"/>
  <c r="I33" i="10"/>
  <c r="K33" i="10" s="1"/>
  <c r="I26" i="10"/>
  <c r="K26" i="10" s="1"/>
  <c r="I31" i="10"/>
  <c r="K31" i="10" s="1"/>
  <c r="I21" i="10"/>
  <c r="K21" i="10" s="1"/>
  <c r="I22" i="10"/>
  <c r="K22" i="10" s="1"/>
  <c r="I27" i="10"/>
  <c r="K27" i="10" s="1"/>
  <c r="I28" i="10"/>
  <c r="K28" i="10" s="1"/>
  <c r="K17" i="10" l="1"/>
  <c r="I37" i="10"/>
  <c r="K37" i="10" l="1"/>
  <c r="K42" i="10" s="1"/>
  <c r="E42" i="10"/>
</calcChain>
</file>

<file path=xl/comments1.xml><?xml version="1.0" encoding="utf-8"?>
<comments xmlns="http://schemas.openxmlformats.org/spreadsheetml/2006/main">
  <authors>
    <author>Formosa</author>
  </authors>
  <commentList>
    <comment ref="H6" authorId="0" shapeId="0">
      <text>
        <r>
          <rPr>
            <b/>
            <sz val="8"/>
            <color indexed="81"/>
            <rFont val="Tahoma"/>
            <family val="2"/>
          </rPr>
          <t>Formosa:</t>
        </r>
        <r>
          <rPr>
            <sz val="8"/>
            <color indexed="81"/>
            <rFont val="Tahoma"/>
            <family val="2"/>
          </rPr>
          <t xml:space="preserve">
CARGA INTERACTIVA DE VALOR DEL MÓDULO</t>
        </r>
      </text>
    </comment>
  </commentList>
</comments>
</file>

<file path=xl/comments2.xml><?xml version="1.0" encoding="utf-8"?>
<comments xmlns="http://schemas.openxmlformats.org/spreadsheetml/2006/main">
  <authors>
    <author>Formosa</author>
  </authors>
  <commentList>
    <comment ref="B17" authorId="0" shapeId="0">
      <text>
        <r>
          <rPr>
            <b/>
            <sz val="8"/>
            <color indexed="81"/>
            <rFont val="Tahoma"/>
            <family val="2"/>
          </rPr>
          <t>Formosa:</t>
        </r>
        <r>
          <rPr>
            <sz val="8"/>
            <color indexed="81"/>
            <rFont val="Tahoma"/>
            <family val="2"/>
          </rPr>
          <t xml:space="preserve">
MÓDULOS</t>
        </r>
      </text>
    </comment>
    <comment ref="D17" authorId="0" shapeId="0">
      <text>
        <r>
          <rPr>
            <b/>
            <sz val="8"/>
            <color indexed="81"/>
            <rFont val="Tahoma"/>
            <family val="2"/>
          </rPr>
          <t>Formosa:</t>
        </r>
        <r>
          <rPr>
            <sz val="8"/>
            <color indexed="81"/>
            <rFont val="Tahoma"/>
            <family val="2"/>
          </rPr>
          <t xml:space="preserve">
MÓDULOS</t>
        </r>
      </text>
    </comment>
    <comment ref="F17" authorId="0" shapeId="0">
      <text>
        <r>
          <rPr>
            <b/>
            <sz val="8"/>
            <color indexed="81"/>
            <rFont val="Tahoma"/>
            <family val="2"/>
          </rPr>
          <t>Formosa:</t>
        </r>
        <r>
          <rPr>
            <sz val="8"/>
            <color indexed="81"/>
            <rFont val="Tahoma"/>
            <family val="2"/>
          </rPr>
          <t xml:space="preserve">
MÓDULOS</t>
        </r>
      </text>
    </comment>
  </commentList>
</comments>
</file>

<file path=xl/sharedStrings.xml><?xml version="1.0" encoding="utf-8"?>
<sst xmlns="http://schemas.openxmlformats.org/spreadsheetml/2006/main" count="227" uniqueCount="140">
  <si>
    <t>NOMENCLADOR ENUNCIATIVO DE SERVICIOS PROFESIONALES</t>
  </si>
  <si>
    <t>HONORARIOS MINIMOS SUGERIDOS</t>
  </si>
  <si>
    <t>IMPORTE S/NIVEL DE COMPLEJIDAD</t>
  </si>
  <si>
    <t>ALTO</t>
  </si>
  <si>
    <t>MEDIO</t>
  </si>
  <si>
    <t>BAJO</t>
  </si>
  <si>
    <t>1º-CONSULTA PROFESIONAL</t>
  </si>
  <si>
    <t>1.1. Consulta escrita</t>
  </si>
  <si>
    <t xml:space="preserve">1.2. Consulta verbal </t>
  </si>
  <si>
    <t>2º-ACTUACION PROFESIONAL EN MATERIA DE SOCIEDADES</t>
  </si>
  <si>
    <t>2.2. Por cada elaboración e inscripción de contrato o estatuto de sociedades comerciales, y sus modificaciones</t>
  </si>
  <si>
    <t xml:space="preserve">2.3. Por otras inscripciones o actos de representación no previstos, ante reparticiones fiscales, previsionales, sociales y administrativas </t>
  </si>
  <si>
    <t>3º-ACTUACION PROFESIONAL EN MATERIA LABORAL Y PREVISIONAL</t>
  </si>
  <si>
    <t xml:space="preserve">3.1. Asesoramiento Laboral con confección de recibos, boletas y evacuación de información a bancos, reparticiones previsionales, sociales, sindicales y fiscales, con planillas en estudio </t>
  </si>
  <si>
    <t>1 a 3 empleados</t>
  </si>
  <si>
    <t>4 a 10 empleados</t>
  </si>
  <si>
    <t>11 a 40 empleados</t>
  </si>
  <si>
    <t>41 a 80 empleados</t>
  </si>
  <si>
    <t>81 en adelante</t>
  </si>
  <si>
    <t>3.2. Determinación de deudas previsionales, sociales y sindicales</t>
  </si>
  <si>
    <t xml:space="preserve">3.3. Actuación ante organismos laborales, previsionales, sociales o sindicales- participación en conciliaciones </t>
  </si>
  <si>
    <t>4º- ACTUACION PROFESIONAL EN MATERIA TRIBUTARIA</t>
  </si>
  <si>
    <t>5º-ACTUACION PROF, ATENCIÓN MENSUAL INTEGRAL Y OTROS INFORMES</t>
  </si>
  <si>
    <t>5.3. Atención de contribuyente monotributista</t>
  </si>
  <si>
    <t>Monotributista categorías "A" a "D"</t>
  </si>
  <si>
    <t>Monotributista categorías "E" en adelante</t>
  </si>
  <si>
    <t>1) Cuando se deba dictaminar en EECC sobre utilización de métodos para cumplimentar con Prevención de Lavado de Activos y Financiamiento al Terrorismo (PLA/FT) por parte del ente.</t>
  </si>
  <si>
    <t>15% Adicional
Sobre Honorarios S/Tabla Anexo I</t>
  </si>
  <si>
    <t>2) Cuando el auditor cumplimente tareas para PLA/FT.</t>
  </si>
  <si>
    <t>10% Adicional
Sobre Honorarios S/Tabla Anexo I</t>
  </si>
  <si>
    <t>3) La confección del manual de procedimiento en Prevención de Lavado de Activos y Financiamiento al Terrorismo (PLA/FT)</t>
  </si>
  <si>
    <t>4) Implementación del sistema, una cantidad convenida con el comitente en función del valor de la hora profesional ocupadas en la tarea.</t>
  </si>
  <si>
    <t>6º-ACTUACION PROFESIONAL EN AUDITORÍA EXTERNA</t>
  </si>
  <si>
    <t>6.1.1. Planificación y Ejecución de Auditoría (Trabajo de Campo Mensual)</t>
  </si>
  <si>
    <t>6.2.Certificacion de Estados Contables y Manifestaciones de Bienes</t>
  </si>
  <si>
    <t>Según Tabla - Anexo I</t>
  </si>
  <si>
    <t>7º- SITUACIONES ESPECIALES - VALOR HORA</t>
  </si>
  <si>
    <t>7.1. Situación Especiales - Valor Hora demandada en función al nivel de complejidad</t>
  </si>
  <si>
    <t>CONSEJO PROFESIONAL DE CIENCIAS ECONOMICAS DE FORMOSA</t>
  </si>
  <si>
    <t>NOMENCLADOR ENUNCIATIVO Y COMPRENSIVO DE SERVICIOS PROFESIONALES POR HOMOGENEIDAD Y AFINIDAD</t>
  </si>
  <si>
    <t>2.1. Por cada representación con o sin patrocinio ante el Registro Público, Inspección General de Personas Jurídicas, Registro de Proveedores del Estado, Registro de Empresas y Variaciones de Costo Provincial, Municipalidad, y representaciones afines.</t>
  </si>
  <si>
    <t>2.2. Por cada elaboración e inscripción de contrato o estatuto de sociedades comerciales, y sus modificaciones.</t>
  </si>
  <si>
    <t>3.3. Actuación ante organismos laborales, previsionales, sociales o sindicales- participación en conciliaciones conciliaciones</t>
  </si>
  <si>
    <t>4.1. Inscripción ante Reparticiones Fiscales-Nacionales-Provinciales-Municipales - Por impuestos y Tasas</t>
  </si>
  <si>
    <t>4.2. Determinación de Impuesto a las Ganancias - Personas humanas y sucesiones indivisas</t>
  </si>
  <si>
    <t>4.3. Determinación de Impuestos Cedulares</t>
  </si>
  <si>
    <t>4.4. Impuesto sobre bienes personales</t>
  </si>
  <si>
    <t>4.5. Impuesto a las Ganancias - 4ta Cat DDJJ Informativa</t>
  </si>
  <si>
    <t>4.7. Convenio Multilateral - CM05 Anual</t>
  </si>
  <si>
    <t>4.9. Impuesto a los bienes personales - acciones y participaciones societarias</t>
  </si>
  <si>
    <t>4.10. Impuesto a las ganancias sociedades</t>
  </si>
  <si>
    <t>4.14. Atención de Inspecciones Fiscales - (Sobre la Base Inicial Sujeta a Ajuste)</t>
  </si>
  <si>
    <t>4.15. Gestiones relativas a levantamiento de embargos y ejecuciones fiscales (Sobre la Base sujeta a embargo)</t>
  </si>
  <si>
    <t>5º-ACTUACION PROFESIONAL EN ASESORAMIENTO, ATENCIÓN MENSUAL INTEGRAL y OTROS INFORMES</t>
  </si>
  <si>
    <t>5.3.1. Atención Mensual de contribuyente monotributista Cat A a D</t>
  </si>
  <si>
    <t>5.3.2. Atención Mensual de contribuyente monotributista Cat E en Adelante</t>
  </si>
  <si>
    <t>5.4. Atención Única Semestral de contribuyente monotributista - Recategorizaciones</t>
  </si>
  <si>
    <t xml:space="preserve">5.5. Informe sobre ingresos personales </t>
  </si>
  <si>
    <t>5.6. Informe sobre Origen y Licitud de Fondos</t>
  </si>
  <si>
    <t>6.1.Auditoría realizada a fin de emitir informes y dictámenes</t>
  </si>
  <si>
    <t>6.1.1. Planificación y Ejecución de Auditoría (Trabajo de Campo) sin emisión de informe</t>
  </si>
  <si>
    <t>CANTIDAD DE MAPRO</t>
  </si>
  <si>
    <t>NIVEL DE COMPLEJIDAD</t>
  </si>
  <si>
    <t>IMPORTE</t>
  </si>
  <si>
    <t>Certificación de Estados Contables</t>
  </si>
  <si>
    <t>CONFORME A ESCALA SIGUIENTE</t>
  </si>
  <si>
    <t>Certificación sobre Manifestaciones de Bienes</t>
  </si>
  <si>
    <t xml:space="preserve">6.2.1 Tipo de Certificación: </t>
  </si>
  <si>
    <t>Seleccione una Opción P/Calculo</t>
  </si>
  <si>
    <t>ANEXO I - ESCALA DE HONORARIOS</t>
  </si>
  <si>
    <t>CÁLCULO INTERACTIVO DE HONORARIOS DE
CERTIFICACION DE BALANCE Y MANIF DE BS</t>
  </si>
  <si>
    <t>1. Emisión de Dictámenes e Informes sobre Estados Contables y Otros Informes</t>
  </si>
  <si>
    <t>EL MAYOR EN $</t>
  </si>
  <si>
    <t>VALOR MODULO VIGENTE</t>
  </si>
  <si>
    <t>ACTIVO</t>
  </si>
  <si>
    <t>PASIVO</t>
  </si>
  <si>
    <t>INGRESOS</t>
  </si>
  <si>
    <t>DESDE</t>
  </si>
  <si>
    <t>HASTA</t>
  </si>
  <si>
    <t>$</t>
  </si>
  <si>
    <t>FIJO</t>
  </si>
  <si>
    <t>ADICIONAL %</t>
  </si>
  <si>
    <t>Sobre Excedente de $</t>
  </si>
  <si>
    <t>Honorarios</t>
  </si>
  <si>
    <t>Tasa</t>
  </si>
  <si>
    <t>Detalle de Honorarios</t>
  </si>
  <si>
    <t>Base de Calculo</t>
  </si>
  <si>
    <t>Honorarios Sugeridos</t>
  </si>
  <si>
    <t>ARANCEL
Certificación CPCEF</t>
  </si>
  <si>
    <t>5º-ACTUACION PROFESIONAL EN ASESORAMIENTO Y ATENCIÓN MENSUAL INTEGRAL</t>
  </si>
  <si>
    <t>6.1.Trabajo Mensual de Auditoría Interna y Externa: Planificación y Recopilación de la información contable sin emisión de Informe.  Duración: 4 meses.</t>
  </si>
  <si>
    <t>VALOR PERMANENTE DEL MÓDULO EXPRESIVO DE LA UNIDAD DE HONORARIO PROFESIONAL A APLICAR</t>
  </si>
  <si>
    <t>UN (1) MAPRO</t>
  </si>
  <si>
    <t>GRADO DE COMPLEJIDAD DE LA TAREA E INTERVENCION PROFESIONAL</t>
  </si>
  <si>
    <t>CRITERIOS EN LOS QUE SE FUNDA</t>
  </si>
  <si>
    <t>.Complejidad de la tarea</t>
  </si>
  <si>
    <t>.Tiempo de concreción</t>
  </si>
  <si>
    <t>.Urgencia</t>
  </si>
  <si>
    <t>.Características del cliente e importancia de intereses en juego</t>
  </si>
  <si>
    <t>.Nivel de especialización requedrido por intervenir y responsabilidad que involucra</t>
  </si>
  <si>
    <t xml:space="preserve">.Costos de infraestructura y propios de la tarea </t>
  </si>
  <si>
    <t>.Grado de experiencia que exige</t>
  </si>
  <si>
    <t>NIVEL DE COMPLEJIDAD EN MAPRO</t>
  </si>
  <si>
    <t>NIVEL DE COMPLEJIDAD EN PESOS(POR MAPRO)</t>
  </si>
  <si>
    <t>1 a 3</t>
  </si>
  <si>
    <t>empleados</t>
  </si>
  <si>
    <t>4 a 10</t>
  </si>
  <si>
    <t>11 a 40</t>
  </si>
  <si>
    <t>41 a 80</t>
  </si>
  <si>
    <t>Sobre la Base Inicial Sujeta a Ajuste</t>
  </si>
  <si>
    <t>Sobre la Base sujeta a embargo</t>
  </si>
  <si>
    <t>………….</t>
  </si>
  <si>
    <t xml:space="preserve">                                                                                                                </t>
  </si>
  <si>
    <t>ANEXO II</t>
  </si>
  <si>
    <r>
      <rPr>
        <b/>
        <sz val="11"/>
        <color theme="1"/>
        <rFont val="Hind"/>
      </rPr>
      <t>NOMENCLADOR ENUNCIATIVO DE SERVICIOS PROFESIONALES</t>
    </r>
    <r>
      <rPr>
        <sz val="11"/>
        <color theme="1"/>
        <rFont val="Hind"/>
      </rPr>
      <t xml:space="preserve">
</t>
    </r>
    <r>
      <rPr>
        <b/>
        <i/>
        <sz val="12"/>
        <color theme="1"/>
        <rFont val="Hind"/>
      </rPr>
      <t>HONORARIOS MINIMOS SUGERIDOS</t>
    </r>
  </si>
  <si>
    <r>
      <t xml:space="preserve">(EQUIVALENTE A UN JORNAL DIARIO DEL SALARIO MÍNIMO VILTAL Y MÓVIL 
</t>
    </r>
    <r>
      <rPr>
        <b/>
        <sz val="10"/>
        <color theme="1"/>
        <rFont val="Hind"/>
      </rPr>
      <t>[ SMVM / 30 ]</t>
    </r>
  </si>
  <si>
    <t>CONTADOR PUBLICO</t>
  </si>
  <si>
    <t>5.7. Emisión de Certificado COTI (Código de Oferta de Transferencia de Inmuebles)</t>
  </si>
  <si>
    <t>5.9. Otros: Formulario 572 Web</t>
  </si>
  <si>
    <t>5.10. Otros: Devolución Percepciones Sujetos No Inscriptos</t>
  </si>
  <si>
    <t>3.1. Asesoramiento laboral, confección de recibos de sueldos y presentación de declaraciones juradas ante reparticiones previsionales, sociales, sindicales y fiscales.</t>
  </si>
  <si>
    <t>3.4. Inscripción Completa en organismos conexos a la actividad laboral, en materia previsional, social, y sindical</t>
  </si>
  <si>
    <t>4.6. Impuesto al valor agregado e ingresos brutos provincial (Incluye Reg. Informativo)</t>
  </si>
  <si>
    <t>4.8. Tasa de Registro e Inspección Municipal</t>
  </si>
  <si>
    <t>4.11. Régimen Informativo Acciones-Participaciones Societarias</t>
  </si>
  <si>
    <t>5.11. Otros: Personal de Casas Particulares; Recibos mensuales, liquidación de aportes y contribuciones</t>
  </si>
  <si>
    <t>5.12. Especiales UIF - Tareas relacionadas a Prevención del Lavado de Activos y Financiación del Terrorismo s/normativa referida a la actuación del contador público como auditor externo o síndico societario</t>
  </si>
  <si>
    <t>5.12.1. Cuando se deba dictaminar en EECC sobre utilización de métodos para cumplimentar con Prevención de Lavado de Activos y Financiamiento al Terrorismo (PLA/FT) por parte del ente.</t>
  </si>
  <si>
    <t>5.12.2. Cuando el auditor cumplimente tareas para PLA/FT.</t>
  </si>
  <si>
    <t>5.12.3. La confección del manual de procedimiento en Prevención de Lavado de Activos y Financiamiento al Terrorismo (PLA/FT).</t>
  </si>
  <si>
    <t>5.12.4. Implementación del sistema, una cantidad convenida con el comitente en función del VALOR HORA profesional ocupados en la tarea de implementación.</t>
  </si>
  <si>
    <t xml:space="preserve">5.2.1. Asesoramiento mensual a Personas Jurídicas, registro. de libros IVA, y liq. de impuestos nac. prov. y municipales (No incluye las DDJJ anuales), con inclusión de tareas contables, sin liquidación de sueldos. - HONORARIO MENSUAL </t>
  </si>
  <si>
    <t xml:space="preserve">5.2.2. Asesoramiento mensual a Personas Jurídicas con liquidación de sueldos hasta 3 empleados, registr. de libros IVA, y liq. de impuestos nac. prov. y municipales. (No incluye las DDJJ anuales), con inclusión de tareas contables. (Ad. por mayor cantidad de empleados - Ver 3.1) - HONORARIO MENSUAL </t>
  </si>
  <si>
    <t>5.1.2. Asesoramiento mensual a Personas Humanas, con liquidación de sueldos hasta 3 empleados, registraciones de libros IVA, y liquidación de impuestos nac. prov. y municipales. (No incluye las DDJJ anuales).  (Adicional por mayor cantidad de empleados - Ver 3.1) - HONORARIO MENSUAL</t>
  </si>
  <si>
    <t>5.8. Otros: Régimen de registración de contratos de locación de inmuebles (RELI-AFIP / RAI-ATP)</t>
  </si>
  <si>
    <t>5.1.1. Asesoramiento mensual a Personas Humanas, registraciones de libros IVA, y liquidación de impuestos nac. prov. y municipales (No incluye las DDJJ anuales), sin liquidación de sueldos. - HONORARIO MENSUAL</t>
  </si>
  <si>
    <t>4.12. Plan de facilidades de pago impositivo y moratorias: Valor según nivel de complejidad + 10% sobre ahorro obtenido</t>
  </si>
  <si>
    <t>4.13. Trámites especiales vinculados a regímenes de exteriorización de activos: Valor según nivel de complejidad + 1% sobre activo exteriorizado</t>
  </si>
  <si>
    <t>ANEXO II - Resolución Nº ,,,,,,, /,,,,,,,</t>
  </si>
  <si>
    <t>HONORARIOS MINIMOS SUGERIDOS- ENERO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</si>
</sst>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* #,##0.00\ _$_-;\-* #,##0.00\ _$_-;_-* &quot;-&quot;??\ _$_-;_-@_-"/>
    <numFmt numFmtId="165" formatCode="0.0000"/>
  </numFmts>
  <fonts count="39" x14ac:knownFonts="1">
    <font>
      <sz val="11"/>
      <color theme="1"/>
      <name val="Calibri"/>
      <family val="2"/>
      <scheme val="minor"/>
    </font>
    <font>
      <sz val="8"/>
      <color theme="1"/>
      <name val="Verdana"/>
      <family val="2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</font>
    <font>
      <u/>
      <sz val="8"/>
      <color theme="10"/>
      <name val="Calibri"/>
      <family val="2"/>
    </font>
    <font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7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mbria"/>
      <family val="1"/>
      <scheme val="maj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2"/>
      <color theme="1"/>
      <name val="Times New Roman"/>
      <family val="1"/>
    </font>
    <font>
      <sz val="11"/>
      <color theme="1"/>
      <name val="Hind"/>
    </font>
    <font>
      <b/>
      <u/>
      <sz val="12"/>
      <color theme="1"/>
      <name val="Hind"/>
    </font>
    <font>
      <sz val="12"/>
      <color theme="1"/>
      <name val="Hind"/>
    </font>
    <font>
      <b/>
      <sz val="11"/>
      <color theme="1"/>
      <name val="Hind"/>
    </font>
    <font>
      <u/>
      <sz val="8"/>
      <color theme="10"/>
      <name val="Hind"/>
    </font>
    <font>
      <b/>
      <sz val="8"/>
      <color theme="1"/>
      <name val="Hind"/>
    </font>
    <font>
      <sz val="8"/>
      <color theme="1"/>
      <name val="Hind"/>
    </font>
    <font>
      <sz val="10"/>
      <color theme="1"/>
      <name val="Hind"/>
    </font>
    <font>
      <sz val="8"/>
      <color theme="1"/>
      <name val="Times New Roman"/>
      <family val="1"/>
    </font>
    <font>
      <b/>
      <sz val="10"/>
      <color theme="1"/>
      <name val="Hind"/>
    </font>
    <font>
      <b/>
      <sz val="14"/>
      <color theme="1"/>
      <name val="Hind"/>
    </font>
    <font>
      <u/>
      <sz val="11"/>
      <color theme="10"/>
      <name val="Hind"/>
    </font>
    <font>
      <b/>
      <i/>
      <sz val="12"/>
      <color theme="1"/>
      <name val="Hind"/>
    </font>
    <font>
      <u/>
      <sz val="7"/>
      <color theme="10"/>
      <name val="Hind"/>
    </font>
    <font>
      <sz val="7"/>
      <color theme="1"/>
      <name val="Hind"/>
    </font>
    <font>
      <b/>
      <sz val="10"/>
      <color rgb="FFFF0000"/>
      <name val="Hind"/>
    </font>
    <font>
      <u/>
      <sz val="8"/>
      <color theme="1"/>
      <name val="Hind"/>
    </font>
    <font>
      <b/>
      <sz val="7"/>
      <color theme="1"/>
      <name val="Hind"/>
    </font>
    <font>
      <b/>
      <sz val="9"/>
      <color theme="1"/>
      <name val="Hind"/>
    </font>
    <font>
      <sz val="9"/>
      <color theme="1"/>
      <name val="Hind"/>
    </font>
    <font>
      <b/>
      <sz val="12"/>
      <color theme="1"/>
      <name val="Hind"/>
    </font>
    <font>
      <sz val="7.5"/>
      <color theme="1"/>
      <name val="Hind"/>
    </font>
    <font>
      <i/>
      <sz val="11"/>
      <color theme="1"/>
      <name val="Hind"/>
    </font>
    <font>
      <b/>
      <u/>
      <sz val="12"/>
      <color theme="1"/>
      <name val="Hind Light"/>
    </font>
    <font>
      <b/>
      <u/>
      <sz val="12"/>
      <color rgb="FFFF0000"/>
      <name val="Hind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39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 applyBorder="1" applyAlignment="1" applyProtection="1"/>
    <xf numFmtId="0" fontId="8" fillId="0" borderId="0" xfId="0" applyFont="1"/>
    <xf numFmtId="0" fontId="0" fillId="0" borderId="0" xfId="0" applyAlignment="1">
      <alignment vertical="center"/>
    </xf>
    <xf numFmtId="0" fontId="10" fillId="0" borderId="0" xfId="0" applyFont="1"/>
    <xf numFmtId="0" fontId="10" fillId="0" borderId="0" xfId="0" applyFont="1" applyAlignment="1">
      <alignment horizontal="left" indent="1"/>
    </xf>
    <xf numFmtId="0" fontId="2" fillId="0" borderId="0" xfId="0" applyFont="1" applyAlignment="1">
      <alignment vertical="center"/>
    </xf>
    <xf numFmtId="0" fontId="11" fillId="0" borderId="0" xfId="0" applyFont="1"/>
    <xf numFmtId="0" fontId="1" fillId="0" borderId="0" xfId="0" applyFont="1" applyAlignment="1">
      <alignment wrapText="1"/>
    </xf>
    <xf numFmtId="0" fontId="4" fillId="0" borderId="0" xfId="1" applyFont="1" applyAlignment="1" applyProtection="1">
      <protection locked="0"/>
    </xf>
    <xf numFmtId="0" fontId="1" fillId="0" borderId="0" xfId="0" applyFont="1" applyAlignment="1">
      <alignment vertical="center"/>
    </xf>
    <xf numFmtId="0" fontId="0" fillId="0" borderId="0" xfId="0" applyAlignment="1">
      <alignment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0" applyFont="1"/>
    <xf numFmtId="0" fontId="0" fillId="0" borderId="0" xfId="0" applyAlignment="1">
      <alignment horizontal="center" vertical="center"/>
    </xf>
    <xf numFmtId="43" fontId="0" fillId="0" borderId="0" xfId="0" applyNumberFormat="1"/>
    <xf numFmtId="0" fontId="9" fillId="0" borderId="0" xfId="0" applyFont="1"/>
    <xf numFmtId="164" fontId="0" fillId="0" borderId="0" xfId="2" applyFont="1" applyAlignment="1">
      <alignment vertical="center"/>
    </xf>
    <xf numFmtId="0" fontId="0" fillId="0" borderId="46" xfId="0" applyBorder="1" applyAlignment="1">
      <alignment wrapText="1"/>
    </xf>
    <xf numFmtId="0" fontId="2" fillId="0" borderId="47" xfId="0" applyFont="1" applyBorder="1" applyAlignment="1">
      <alignment horizontal="left" vertical="center" wrapText="1"/>
    </xf>
    <xf numFmtId="0" fontId="2" fillId="0" borderId="46" xfId="0" applyFont="1" applyBorder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4" fillId="0" borderId="0" xfId="1" applyFont="1" applyAlignment="1" applyProtection="1">
      <alignment horizontal="left"/>
      <protection locked="0"/>
    </xf>
    <xf numFmtId="0" fontId="2" fillId="0" borderId="45" xfId="0" applyFont="1" applyBorder="1"/>
    <xf numFmtId="0" fontId="1" fillId="0" borderId="45" xfId="0" applyFont="1" applyBorder="1" applyAlignment="1">
      <alignment vertical="center"/>
    </xf>
    <xf numFmtId="4" fontId="0" fillId="0" borderId="0" xfId="0" applyNumberFormat="1"/>
    <xf numFmtId="0" fontId="0" fillId="5" borderId="0" xfId="0" applyFill="1"/>
    <xf numFmtId="1" fontId="0" fillId="0" borderId="0" xfId="0" applyNumberFormat="1" applyAlignment="1">
      <alignment vertical="center"/>
    </xf>
    <xf numFmtId="2" fontId="0" fillId="0" borderId="0" xfId="0" applyNumberFormat="1" applyAlignment="1">
      <alignment vertical="center"/>
    </xf>
    <xf numFmtId="164" fontId="2" fillId="0" borderId="0" xfId="2" applyFont="1" applyBorder="1" applyAlignment="1">
      <alignment horizontal="center" vertical="center"/>
    </xf>
    <xf numFmtId="0" fontId="14" fillId="0" borderId="0" xfId="0" applyFont="1"/>
    <xf numFmtId="0" fontId="15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8" fillId="0" borderId="0" xfId="1" applyFont="1" applyAlignment="1" applyProtection="1">
      <alignment horizontal="left"/>
      <protection locked="0"/>
    </xf>
    <xf numFmtId="0" fontId="20" fillId="0" borderId="0" xfId="0" applyFont="1"/>
    <xf numFmtId="0" fontId="21" fillId="0" borderId="14" xfId="0" applyFont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17" fillId="0" borderId="0" xfId="0" applyFont="1"/>
    <xf numFmtId="0" fontId="14" fillId="0" borderId="0" xfId="0" applyFont="1" applyAlignment="1">
      <alignment vertical="center"/>
    </xf>
    <xf numFmtId="0" fontId="20" fillId="0" borderId="14" xfId="0" applyFont="1" applyBorder="1" applyAlignment="1">
      <alignment vertical="center"/>
    </xf>
    <xf numFmtId="3" fontId="20" fillId="0" borderId="14" xfId="0" applyNumberFormat="1" applyFont="1" applyBorder="1" applyAlignment="1">
      <alignment horizontal="center" vertical="center"/>
    </xf>
    <xf numFmtId="3" fontId="20" fillId="0" borderId="14" xfId="0" applyNumberFormat="1" applyFont="1" applyBorder="1" applyAlignment="1">
      <alignment horizontal="center" vertical="center" wrapText="1"/>
    </xf>
    <xf numFmtId="0" fontId="20" fillId="0" borderId="20" xfId="0" applyFont="1" applyBorder="1" applyAlignment="1">
      <alignment vertical="center" wrapText="1"/>
    </xf>
    <xf numFmtId="0" fontId="20" fillId="0" borderId="21" xfId="0" applyFont="1" applyBorder="1" applyAlignment="1">
      <alignment vertical="center" wrapText="1"/>
    </xf>
    <xf numFmtId="0" fontId="20" fillId="0" borderId="41" xfId="0" applyFont="1" applyBorder="1" applyAlignment="1">
      <alignment horizontal="left" vertical="center"/>
    </xf>
    <xf numFmtId="3" fontId="20" fillId="0" borderId="42" xfId="0" applyNumberFormat="1" applyFont="1" applyBorder="1" applyAlignment="1">
      <alignment horizontal="center" vertical="center" wrapText="1"/>
    </xf>
    <xf numFmtId="0" fontId="20" fillId="0" borderId="19" xfId="0" applyFont="1" applyBorder="1" applyAlignment="1">
      <alignment horizontal="left" vertical="center"/>
    </xf>
    <xf numFmtId="0" fontId="20" fillId="0" borderId="20" xfId="0" applyFont="1" applyBorder="1" applyAlignment="1">
      <alignment vertical="center"/>
    </xf>
    <xf numFmtId="0" fontId="20" fillId="0" borderId="21" xfId="0" applyFont="1" applyBorder="1" applyAlignment="1">
      <alignment vertical="center"/>
    </xf>
    <xf numFmtId="0" fontId="20" fillId="0" borderId="43" xfId="0" applyFont="1" applyBorder="1" applyAlignment="1">
      <alignment horizontal="left" vertical="center"/>
    </xf>
    <xf numFmtId="0" fontId="20" fillId="0" borderId="40" xfId="0" applyFont="1" applyBorder="1" applyAlignment="1">
      <alignment vertical="center"/>
    </xf>
    <xf numFmtId="9" fontId="20" fillId="0" borderId="14" xfId="3" applyFont="1" applyBorder="1" applyAlignment="1">
      <alignment horizontal="center" vertical="center" wrapText="1"/>
    </xf>
    <xf numFmtId="3" fontId="20" fillId="0" borderId="15" xfId="0" applyNumberFormat="1" applyFont="1" applyBorder="1" applyAlignment="1">
      <alignment horizontal="center" vertical="center" wrapText="1"/>
    </xf>
    <xf numFmtId="0" fontId="20" fillId="0" borderId="19" xfId="0" applyFont="1" applyBorder="1" applyAlignment="1">
      <alignment vertical="center"/>
    </xf>
    <xf numFmtId="3" fontId="20" fillId="0" borderId="20" xfId="0" applyNumberFormat="1" applyFont="1" applyBorder="1" applyAlignment="1">
      <alignment horizontal="center" vertical="center"/>
    </xf>
    <xf numFmtId="3" fontId="20" fillId="0" borderId="21" xfId="0" applyNumberFormat="1" applyFont="1" applyBorder="1" applyAlignment="1">
      <alignment horizontal="center" vertical="center"/>
    </xf>
    <xf numFmtId="0" fontId="20" fillId="0" borderId="43" xfId="0" applyFont="1" applyBorder="1" applyAlignment="1">
      <alignment vertical="center"/>
    </xf>
    <xf numFmtId="0" fontId="20" fillId="0" borderId="44" xfId="0" applyFont="1" applyBorder="1" applyAlignment="1">
      <alignment vertical="center"/>
    </xf>
    <xf numFmtId="3" fontId="20" fillId="0" borderId="44" xfId="0" applyNumberFormat="1" applyFont="1" applyBorder="1" applyAlignment="1">
      <alignment horizontal="center" vertical="center"/>
    </xf>
    <xf numFmtId="0" fontId="20" fillId="0" borderId="16" xfId="0" applyFont="1" applyBorder="1" applyAlignment="1">
      <alignment vertical="center"/>
    </xf>
    <xf numFmtId="0" fontId="20" fillId="0" borderId="17" xfId="0" applyFont="1" applyBorder="1" applyAlignment="1">
      <alignment vertical="center" wrapText="1"/>
    </xf>
    <xf numFmtId="0" fontId="20" fillId="0" borderId="48" xfId="0" applyFont="1" applyBorder="1" applyAlignment="1">
      <alignment horizontal="left" vertical="center" wrapText="1"/>
    </xf>
    <xf numFmtId="0" fontId="20" fillId="0" borderId="41" xfId="0" applyFont="1" applyBorder="1" applyAlignment="1">
      <alignment vertical="center" wrapText="1"/>
    </xf>
    <xf numFmtId="0" fontId="20" fillId="0" borderId="42" xfId="0" applyFont="1" applyBorder="1" applyAlignment="1">
      <alignment vertical="center"/>
    </xf>
    <xf numFmtId="0" fontId="20" fillId="0" borderId="42" xfId="0" applyFont="1" applyBorder="1" applyAlignment="1">
      <alignment horizontal="left" vertical="center" wrapText="1"/>
    </xf>
    <xf numFmtId="0" fontId="20" fillId="0" borderId="43" xfId="0" applyFont="1" applyBorder="1" applyAlignment="1">
      <alignment vertical="center" wrapText="1"/>
    </xf>
    <xf numFmtId="0" fontId="20" fillId="0" borderId="44" xfId="0" applyFont="1" applyBorder="1" applyAlignment="1">
      <alignment vertical="center" wrapText="1"/>
    </xf>
    <xf numFmtId="0" fontId="20" fillId="0" borderId="0" xfId="0" applyFont="1" applyAlignment="1">
      <alignment horizontal="center"/>
    </xf>
    <xf numFmtId="3" fontId="20" fillId="0" borderId="19" xfId="0" applyNumberFormat="1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2" fillId="0" borderId="3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25" fillId="0" borderId="0" xfId="1" applyFont="1" applyBorder="1" applyAlignment="1" applyProtection="1">
      <protection locked="0"/>
    </xf>
    <xf numFmtId="0" fontId="20" fillId="0" borderId="0" xfId="0" applyFont="1" applyAlignment="1">
      <alignment horizontal="left"/>
    </xf>
    <xf numFmtId="0" fontId="14" fillId="0" borderId="2" xfId="0" applyFont="1" applyBorder="1"/>
    <xf numFmtId="0" fontId="20" fillId="0" borderId="3" xfId="0" applyFont="1" applyBorder="1"/>
    <xf numFmtId="0" fontId="28" fillId="0" borderId="0" xfId="0" applyFont="1"/>
    <xf numFmtId="0" fontId="28" fillId="0" borderId="8" xfId="0" applyFont="1" applyBorder="1" applyAlignment="1">
      <alignment horizontal="center"/>
    </xf>
    <xf numFmtId="0" fontId="28" fillId="0" borderId="12" xfId="0" applyFont="1" applyBorder="1"/>
    <xf numFmtId="0" fontId="28" fillId="0" borderId="12" xfId="0" applyFont="1" applyBorder="1" applyAlignment="1">
      <alignment horizontal="center"/>
    </xf>
    <xf numFmtId="0" fontId="28" fillId="0" borderId="12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1" fontId="28" fillId="0" borderId="2" xfId="0" applyNumberFormat="1" applyFont="1" applyBorder="1" applyAlignment="1">
      <alignment horizontal="center" vertical="center"/>
    </xf>
    <xf numFmtId="1" fontId="28" fillId="0" borderId="26" xfId="0" applyNumberFormat="1" applyFont="1" applyBorder="1" applyAlignment="1">
      <alignment horizontal="center" vertical="center"/>
    </xf>
    <xf numFmtId="1" fontId="28" fillId="0" borderId="4" xfId="0" applyNumberFormat="1" applyFont="1" applyBorder="1" applyAlignment="1">
      <alignment horizontal="center" vertical="center"/>
    </xf>
    <xf numFmtId="3" fontId="28" fillId="0" borderId="2" xfId="0" applyNumberFormat="1" applyFont="1" applyBorder="1" applyAlignment="1">
      <alignment horizontal="center" vertical="center"/>
    </xf>
    <xf numFmtId="3" fontId="28" fillId="0" borderId="26" xfId="0" applyNumberFormat="1" applyFont="1" applyBorder="1" applyAlignment="1">
      <alignment horizontal="center" vertical="center"/>
    </xf>
    <xf numFmtId="3" fontId="28" fillId="0" borderId="4" xfId="0" applyNumberFormat="1" applyFont="1" applyBorder="1" applyAlignment="1">
      <alignment horizontal="center" vertical="center"/>
    </xf>
    <xf numFmtId="0" fontId="28" fillId="0" borderId="2" xfId="0" applyFont="1" applyBorder="1"/>
    <xf numFmtId="0" fontId="28" fillId="0" borderId="3" xfId="0" applyFont="1" applyBorder="1"/>
    <xf numFmtId="0" fontId="28" fillId="0" borderId="4" xfId="0" applyFont="1" applyBorder="1"/>
    <xf numFmtId="0" fontId="32" fillId="2" borderId="54" xfId="0" applyFont="1" applyFill="1" applyBorder="1" applyAlignment="1">
      <alignment horizontal="center"/>
    </xf>
    <xf numFmtId="0" fontId="32" fillId="2" borderId="55" xfId="0" applyFont="1" applyFill="1" applyBorder="1" applyAlignment="1">
      <alignment horizontal="center"/>
    </xf>
    <xf numFmtId="0" fontId="28" fillId="2" borderId="55" xfId="0" applyFont="1" applyFill="1" applyBorder="1"/>
    <xf numFmtId="0" fontId="32" fillId="2" borderId="3" xfId="0" applyFont="1" applyFill="1" applyBorder="1"/>
    <xf numFmtId="0" fontId="32" fillId="2" borderId="4" xfId="0" applyFont="1" applyFill="1" applyBorder="1"/>
    <xf numFmtId="0" fontId="32" fillId="2" borderId="57" xfId="0" applyFont="1" applyFill="1" applyBorder="1" applyAlignment="1">
      <alignment horizontal="center" vertical="center"/>
    </xf>
    <xf numFmtId="0" fontId="32" fillId="2" borderId="3" xfId="0" applyFont="1" applyFill="1" applyBorder="1" applyAlignment="1">
      <alignment horizontal="center" vertical="center"/>
    </xf>
    <xf numFmtId="0" fontId="28" fillId="2" borderId="3" xfId="0" applyFont="1" applyFill="1" applyBorder="1" applyAlignment="1">
      <alignment vertical="center"/>
    </xf>
    <xf numFmtId="0" fontId="19" fillId="2" borderId="3" xfId="0" applyFont="1" applyFill="1" applyBorder="1" applyAlignment="1">
      <alignment horizontal="center" vertical="center"/>
    </xf>
    <xf numFmtId="0" fontId="31" fillId="2" borderId="3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vertical="center"/>
    </xf>
    <xf numFmtId="164" fontId="20" fillId="0" borderId="5" xfId="2" applyFont="1" applyBorder="1" applyAlignment="1">
      <alignment horizontal="center" vertical="center"/>
    </xf>
    <xf numFmtId="164" fontId="20" fillId="0" borderId="6" xfId="2" applyFont="1" applyBorder="1" applyAlignment="1">
      <alignment horizontal="center" vertical="center"/>
    </xf>
    <xf numFmtId="0" fontId="20" fillId="0" borderId="6" xfId="0" applyFont="1" applyBorder="1" applyAlignment="1">
      <alignment vertical="center"/>
    </xf>
    <xf numFmtId="164" fontId="20" fillId="0" borderId="6" xfId="2" applyFont="1" applyBorder="1" applyAlignment="1">
      <alignment vertical="center"/>
    </xf>
    <xf numFmtId="165" fontId="20" fillId="0" borderId="6" xfId="0" applyNumberFormat="1" applyFont="1" applyBorder="1" applyAlignment="1">
      <alignment vertical="center"/>
    </xf>
    <xf numFmtId="164" fontId="20" fillId="0" borderId="10" xfId="2" applyFont="1" applyBorder="1" applyAlignment="1">
      <alignment horizontal="center" vertical="center"/>
    </xf>
    <xf numFmtId="164" fontId="20" fillId="0" borderId="0" xfId="2" applyFont="1" applyBorder="1" applyAlignment="1">
      <alignment horizontal="center" vertical="center"/>
    </xf>
    <xf numFmtId="164" fontId="20" fillId="0" borderId="0" xfId="2" applyFont="1" applyBorder="1" applyAlignment="1">
      <alignment vertical="center"/>
    </xf>
    <xf numFmtId="164" fontId="20" fillId="0" borderId="9" xfId="2" applyFont="1" applyBorder="1" applyAlignment="1">
      <alignment horizontal="center" vertical="center"/>
    </xf>
    <xf numFmtId="164" fontId="20" fillId="0" borderId="13" xfId="2" applyFont="1" applyBorder="1" applyAlignment="1">
      <alignment horizontal="center" vertical="center"/>
    </xf>
    <xf numFmtId="0" fontId="20" fillId="0" borderId="13" xfId="0" applyFont="1" applyBorder="1" applyAlignment="1">
      <alignment vertical="center"/>
    </xf>
    <xf numFmtId="164" fontId="20" fillId="0" borderId="13" xfId="2" applyFont="1" applyBorder="1" applyAlignment="1">
      <alignment vertical="center"/>
    </xf>
    <xf numFmtId="0" fontId="21" fillId="0" borderId="0" xfId="0" applyFont="1"/>
    <xf numFmtId="0" fontId="16" fillId="0" borderId="0" xfId="0" applyFont="1" applyAlignment="1">
      <alignment vertical="center"/>
    </xf>
    <xf numFmtId="0" fontId="23" fillId="0" borderId="0" xfId="0" applyFont="1" applyAlignment="1">
      <alignment horizontal="right" vertical="center"/>
    </xf>
    <xf numFmtId="164" fontId="23" fillId="0" borderId="0" xfId="0" applyNumberFormat="1" applyFont="1" applyAlignment="1">
      <alignment horizontal="left" vertical="center"/>
    </xf>
    <xf numFmtId="0" fontId="14" fillId="0" borderId="12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1" fontId="14" fillId="0" borderId="5" xfId="0" applyNumberFormat="1" applyFont="1" applyBorder="1" applyAlignment="1">
      <alignment horizontal="center" vertical="center"/>
    </xf>
    <xf numFmtId="1" fontId="14" fillId="0" borderId="24" xfId="0" applyNumberFormat="1" applyFont="1" applyBorder="1" applyAlignment="1">
      <alignment horizontal="center" vertical="center"/>
    </xf>
    <xf numFmtId="1" fontId="14" fillId="0" borderId="7" xfId="0" applyNumberFormat="1" applyFont="1" applyBorder="1" applyAlignment="1">
      <alignment horizontal="center" vertical="center"/>
    </xf>
    <xf numFmtId="3" fontId="14" fillId="0" borderId="5" xfId="0" applyNumberFormat="1" applyFont="1" applyBorder="1" applyAlignment="1">
      <alignment horizontal="center" vertical="center"/>
    </xf>
    <xf numFmtId="3" fontId="14" fillId="0" borderId="24" xfId="0" applyNumberFormat="1" applyFont="1" applyBorder="1" applyAlignment="1">
      <alignment horizontal="center" vertical="center"/>
    </xf>
    <xf numFmtId="3" fontId="14" fillId="0" borderId="7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1" fontId="14" fillId="0" borderId="2" xfId="0" applyNumberFormat="1" applyFont="1" applyBorder="1" applyAlignment="1">
      <alignment horizontal="center" vertical="center"/>
    </xf>
    <xf numFmtId="1" fontId="14" fillId="0" borderId="26" xfId="0" applyNumberFormat="1" applyFont="1" applyBorder="1" applyAlignment="1">
      <alignment horizontal="center" vertical="center"/>
    </xf>
    <xf numFmtId="1" fontId="14" fillId="0" borderId="4" xfId="0" applyNumberFormat="1" applyFont="1" applyBorder="1" applyAlignment="1">
      <alignment horizontal="center" vertical="center"/>
    </xf>
    <xf numFmtId="3" fontId="14" fillId="0" borderId="2" xfId="0" applyNumberFormat="1" applyFont="1" applyBorder="1" applyAlignment="1">
      <alignment horizontal="center" vertical="center"/>
    </xf>
    <xf numFmtId="3" fontId="14" fillId="0" borderId="26" xfId="0" applyNumberFormat="1" applyFont="1" applyBorder="1" applyAlignment="1">
      <alignment horizontal="center" vertical="center"/>
    </xf>
    <xf numFmtId="3" fontId="14" fillId="0" borderId="4" xfId="0" applyNumberFormat="1" applyFont="1" applyBorder="1" applyAlignment="1">
      <alignment horizontal="center" vertical="center"/>
    </xf>
    <xf numFmtId="1" fontId="14" fillId="0" borderId="1" xfId="0" applyNumberFormat="1" applyFont="1" applyBorder="1" applyAlignment="1">
      <alignment horizontal="center" vertical="center"/>
    </xf>
    <xf numFmtId="1" fontId="14" fillId="0" borderId="31" xfId="0" applyNumberFormat="1" applyFont="1" applyBorder="1" applyAlignment="1">
      <alignment horizontal="center" vertical="center"/>
    </xf>
    <xf numFmtId="1" fontId="14" fillId="0" borderId="27" xfId="0" applyNumberFormat="1" applyFont="1" applyBorder="1" applyAlignment="1">
      <alignment horizontal="center" vertical="center"/>
    </xf>
    <xf numFmtId="1" fontId="14" fillId="0" borderId="14" xfId="0" applyNumberFormat="1" applyFont="1" applyBorder="1" applyAlignment="1">
      <alignment horizontal="center" vertical="center"/>
    </xf>
    <xf numFmtId="1" fontId="14" fillId="0" borderId="28" xfId="0" applyNumberFormat="1" applyFont="1" applyBorder="1" applyAlignment="1">
      <alignment horizontal="center" vertical="center"/>
    </xf>
    <xf numFmtId="3" fontId="14" fillId="0" borderId="27" xfId="0" applyNumberFormat="1" applyFont="1" applyBorder="1" applyAlignment="1">
      <alignment horizontal="center" vertical="center"/>
    </xf>
    <xf numFmtId="3" fontId="14" fillId="0" borderId="14" xfId="0" applyNumberFormat="1" applyFont="1" applyBorder="1" applyAlignment="1">
      <alignment horizontal="center" vertical="center"/>
    </xf>
    <xf numFmtId="3" fontId="14" fillId="0" borderId="28" xfId="0" applyNumberFormat="1" applyFont="1" applyBorder="1" applyAlignment="1">
      <alignment horizontal="center" vertical="center"/>
    </xf>
    <xf numFmtId="1" fontId="14" fillId="0" borderId="33" xfId="0" applyNumberFormat="1" applyFont="1" applyBorder="1" applyAlignment="1">
      <alignment horizontal="center" vertical="center"/>
    </xf>
    <xf numFmtId="1" fontId="14" fillId="0" borderId="50" xfId="0" applyNumberFormat="1" applyFont="1" applyBorder="1" applyAlignment="1">
      <alignment horizontal="center" vertical="center"/>
    </xf>
    <xf numFmtId="1" fontId="14" fillId="0" borderId="53" xfId="0" applyNumberFormat="1" applyFont="1" applyBorder="1" applyAlignment="1">
      <alignment horizontal="center" vertical="center"/>
    </xf>
    <xf numFmtId="1" fontId="14" fillId="0" borderId="52" xfId="0" applyNumberFormat="1" applyFont="1" applyBorder="1" applyAlignment="1">
      <alignment horizontal="center" vertical="center"/>
    </xf>
    <xf numFmtId="3" fontId="14" fillId="0" borderId="50" xfId="0" applyNumberFormat="1" applyFont="1" applyBorder="1" applyAlignment="1">
      <alignment horizontal="center" vertical="center"/>
    </xf>
    <xf numFmtId="3" fontId="14" fillId="0" borderId="53" xfId="0" applyNumberFormat="1" applyFont="1" applyBorder="1" applyAlignment="1">
      <alignment horizontal="center" vertical="center"/>
    </xf>
    <xf numFmtId="3" fontId="14" fillId="0" borderId="52" xfId="0" applyNumberFormat="1" applyFont="1" applyBorder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left"/>
    </xf>
    <xf numFmtId="164" fontId="24" fillId="0" borderId="1" xfId="2" applyFont="1" applyBorder="1" applyAlignment="1" applyProtection="1">
      <alignment horizontal="center" vertical="center"/>
      <protection locked="0"/>
    </xf>
    <xf numFmtId="0" fontId="14" fillId="0" borderId="3" xfId="0" applyFont="1" applyBorder="1" applyAlignment="1">
      <alignment vertical="center" wrapText="1"/>
    </xf>
    <xf numFmtId="0" fontId="14" fillId="0" borderId="4" xfId="0" applyFont="1" applyBorder="1" applyAlignment="1">
      <alignment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3" xfId="0" applyFont="1" applyBorder="1"/>
    <xf numFmtId="0" fontId="14" fillId="0" borderId="5" xfId="0" applyFont="1" applyBorder="1"/>
    <xf numFmtId="0" fontId="14" fillId="0" borderId="6" xfId="0" applyFont="1" applyBorder="1"/>
    <xf numFmtId="0" fontId="14" fillId="0" borderId="11" xfId="0" applyFont="1" applyBorder="1" applyAlignment="1">
      <alignment horizontal="center" vertical="center"/>
    </xf>
    <xf numFmtId="0" fontId="14" fillId="0" borderId="5" xfId="0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4" fillId="0" borderId="4" xfId="0" applyFont="1" applyBorder="1" applyAlignment="1">
      <alignment vertical="center"/>
    </xf>
    <xf numFmtId="1" fontId="35" fillId="0" borderId="35" xfId="0" applyNumberFormat="1" applyFont="1" applyBorder="1" applyAlignment="1">
      <alignment horizontal="center" vertical="center"/>
    </xf>
    <xf numFmtId="1" fontId="14" fillId="0" borderId="37" xfId="0" applyNumberFormat="1" applyFont="1" applyBorder="1" applyAlignment="1">
      <alignment horizontal="center" vertical="center"/>
    </xf>
    <xf numFmtId="1" fontId="14" fillId="0" borderId="38" xfId="0" applyNumberFormat="1" applyFont="1" applyBorder="1" applyAlignment="1">
      <alignment horizontal="center" vertical="center"/>
    </xf>
    <xf numFmtId="1" fontId="14" fillId="0" borderId="39" xfId="0" applyNumberFormat="1" applyFont="1" applyBorder="1" applyAlignment="1">
      <alignment horizontal="center" vertical="center"/>
    </xf>
    <xf numFmtId="3" fontId="14" fillId="0" borderId="37" xfId="0" applyNumberFormat="1" applyFont="1" applyBorder="1" applyAlignment="1">
      <alignment horizontal="center" vertical="center"/>
    </xf>
    <xf numFmtId="3" fontId="14" fillId="0" borderId="38" xfId="0" applyNumberFormat="1" applyFont="1" applyBorder="1" applyAlignment="1">
      <alignment horizontal="center" vertical="center"/>
    </xf>
    <xf numFmtId="3" fontId="14" fillId="0" borderId="39" xfId="0" applyNumberFormat="1" applyFont="1" applyBorder="1" applyAlignment="1">
      <alignment horizontal="center" vertical="center"/>
    </xf>
    <xf numFmtId="1" fontId="35" fillId="0" borderId="9" xfId="0" applyNumberFormat="1" applyFont="1" applyBorder="1" applyAlignment="1">
      <alignment horizontal="center" vertical="center"/>
    </xf>
    <xf numFmtId="1" fontId="14" fillId="0" borderId="9" xfId="0" applyNumberFormat="1" applyFont="1" applyBorder="1" applyAlignment="1">
      <alignment horizontal="center" vertical="center"/>
    </xf>
    <xf numFmtId="1" fontId="14" fillId="0" borderId="25" xfId="0" applyNumberFormat="1" applyFont="1" applyBorder="1" applyAlignment="1">
      <alignment horizontal="center" vertical="center"/>
    </xf>
    <xf numFmtId="1" fontId="14" fillId="0" borderId="8" xfId="0" applyNumberFormat="1" applyFont="1" applyBorder="1" applyAlignment="1">
      <alignment horizontal="center" vertical="center"/>
    </xf>
    <xf numFmtId="3" fontId="14" fillId="0" borderId="9" xfId="0" applyNumberFormat="1" applyFont="1" applyBorder="1" applyAlignment="1">
      <alignment horizontal="center" vertical="center"/>
    </xf>
    <xf numFmtId="3" fontId="14" fillId="0" borderId="25" xfId="0" applyNumberFormat="1" applyFont="1" applyBorder="1" applyAlignment="1">
      <alignment horizontal="center" vertical="center"/>
    </xf>
    <xf numFmtId="3" fontId="14" fillId="0" borderId="8" xfId="0" applyNumberFormat="1" applyFont="1" applyBorder="1" applyAlignment="1">
      <alignment horizontal="center" vertical="center"/>
    </xf>
    <xf numFmtId="1" fontId="35" fillId="0" borderId="1" xfId="0" applyNumberFormat="1" applyFont="1" applyBorder="1" applyAlignment="1">
      <alignment horizontal="center" vertical="center"/>
    </xf>
    <xf numFmtId="0" fontId="14" fillId="0" borderId="23" xfId="0" applyFont="1" applyBorder="1" applyAlignment="1">
      <alignment horizontal="center"/>
    </xf>
    <xf numFmtId="0" fontId="14" fillId="0" borderId="32" xfId="0" applyFont="1" applyBorder="1"/>
    <xf numFmtId="0" fontId="14" fillId="0" borderId="32" xfId="0" applyFont="1" applyBorder="1" applyAlignment="1">
      <alignment horizontal="center"/>
    </xf>
    <xf numFmtId="0" fontId="14" fillId="0" borderId="32" xfId="0" applyFont="1" applyBorder="1" applyAlignment="1">
      <alignment horizontal="center" vertical="center"/>
    </xf>
    <xf numFmtId="1" fontId="14" fillId="0" borderId="3" xfId="0" applyNumberFormat="1" applyFont="1" applyBorder="1" applyAlignment="1">
      <alignment horizontal="center" vertical="center"/>
    </xf>
    <xf numFmtId="3" fontId="14" fillId="0" borderId="3" xfId="0" applyNumberFormat="1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35" fillId="0" borderId="34" xfId="0" applyFont="1" applyBorder="1" applyAlignment="1">
      <alignment horizontal="center" vertical="center"/>
    </xf>
    <xf numFmtId="1" fontId="14" fillId="0" borderId="35" xfId="0" applyNumberFormat="1" applyFont="1" applyBorder="1" applyAlignment="1">
      <alignment horizontal="center" vertical="center"/>
    </xf>
    <xf numFmtId="1" fontId="14" fillId="0" borderId="16" xfId="0" applyNumberFormat="1" applyFont="1" applyBorder="1" applyAlignment="1">
      <alignment horizontal="center" vertical="center"/>
    </xf>
    <xf numFmtId="1" fontId="14" fillId="0" borderId="36" xfId="0" applyNumberFormat="1" applyFont="1" applyBorder="1" applyAlignment="1">
      <alignment horizontal="center" vertical="center"/>
    </xf>
    <xf numFmtId="3" fontId="14" fillId="0" borderId="35" xfId="0" applyNumberFormat="1" applyFont="1" applyBorder="1" applyAlignment="1">
      <alignment horizontal="center" vertical="center"/>
    </xf>
    <xf numFmtId="3" fontId="14" fillId="0" borderId="16" xfId="0" applyNumberFormat="1" applyFont="1" applyBorder="1" applyAlignment="1">
      <alignment horizontal="center" vertical="center"/>
    </xf>
    <xf numFmtId="3" fontId="14" fillId="0" borderId="36" xfId="0" applyNumberFormat="1" applyFont="1" applyBorder="1" applyAlignment="1">
      <alignment horizontal="center" vertical="center"/>
    </xf>
    <xf numFmtId="0" fontId="35" fillId="0" borderId="32" xfId="0" applyFont="1" applyBorder="1" applyAlignment="1">
      <alignment horizontal="center" vertical="center"/>
    </xf>
    <xf numFmtId="1" fontId="14" fillId="0" borderId="10" xfId="0" applyNumberFormat="1" applyFont="1" applyBorder="1" applyAlignment="1">
      <alignment horizontal="center" vertical="center"/>
    </xf>
    <xf numFmtId="1" fontId="14" fillId="0" borderId="22" xfId="0" applyNumberFormat="1" applyFont="1" applyBorder="1" applyAlignment="1">
      <alignment horizontal="center" vertical="center"/>
    </xf>
    <xf numFmtId="1" fontId="14" fillId="0" borderId="23" xfId="0" applyNumberFormat="1" applyFont="1" applyBorder="1" applyAlignment="1">
      <alignment horizontal="center" vertical="center"/>
    </xf>
    <xf numFmtId="3" fontId="14" fillId="0" borderId="10" xfId="0" applyNumberFormat="1" applyFont="1" applyBorder="1" applyAlignment="1">
      <alignment horizontal="center" vertical="center"/>
    </xf>
    <xf numFmtId="3" fontId="14" fillId="0" borderId="22" xfId="0" applyNumberFormat="1" applyFont="1" applyBorder="1" applyAlignment="1">
      <alignment horizontal="center" vertical="center"/>
    </xf>
    <xf numFmtId="3" fontId="14" fillId="0" borderId="23" xfId="0" applyNumberFormat="1" applyFont="1" applyBorder="1" applyAlignment="1">
      <alignment horizontal="center" vertical="center"/>
    </xf>
    <xf numFmtId="0" fontId="35" fillId="0" borderId="31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35" fillId="0" borderId="33" xfId="0" applyFont="1" applyBorder="1" applyAlignment="1">
      <alignment horizontal="center" vertical="center"/>
    </xf>
    <xf numFmtId="1" fontId="14" fillId="0" borderId="29" xfId="0" applyNumberFormat="1" applyFont="1" applyBorder="1" applyAlignment="1">
      <alignment horizontal="center" vertical="center"/>
    </xf>
    <xf numFmtId="1" fontId="14" fillId="0" borderId="15" xfId="0" applyNumberFormat="1" applyFont="1" applyBorder="1" applyAlignment="1">
      <alignment horizontal="center" vertical="center"/>
    </xf>
    <xf numFmtId="1" fontId="14" fillId="0" borderId="30" xfId="0" applyNumberFormat="1" applyFont="1" applyBorder="1" applyAlignment="1">
      <alignment horizontal="center" vertical="center"/>
    </xf>
    <xf numFmtId="3" fontId="14" fillId="0" borderId="29" xfId="0" applyNumberFormat="1" applyFont="1" applyBorder="1" applyAlignment="1">
      <alignment horizontal="center" vertical="center"/>
    </xf>
    <xf numFmtId="3" fontId="14" fillId="0" borderId="15" xfId="0" applyNumberFormat="1" applyFont="1" applyBorder="1" applyAlignment="1">
      <alignment horizontal="center" vertical="center"/>
    </xf>
    <xf numFmtId="3" fontId="14" fillId="0" borderId="30" xfId="0" applyNumberFormat="1" applyFont="1" applyBorder="1" applyAlignment="1">
      <alignment horizontal="center" vertical="center"/>
    </xf>
    <xf numFmtId="0" fontId="35" fillId="0" borderId="12" xfId="0" applyFont="1" applyBorder="1" applyAlignment="1">
      <alignment horizontal="center" vertical="center"/>
    </xf>
    <xf numFmtId="9" fontId="14" fillId="0" borderId="2" xfId="3" applyFont="1" applyBorder="1" applyAlignment="1">
      <alignment horizontal="center" vertical="center"/>
    </xf>
    <xf numFmtId="9" fontId="14" fillId="0" borderId="26" xfId="3" applyFont="1" applyBorder="1" applyAlignment="1">
      <alignment horizontal="center" vertical="center"/>
    </xf>
    <xf numFmtId="9" fontId="14" fillId="0" borderId="4" xfId="3" applyFont="1" applyBorder="1" applyAlignment="1">
      <alignment horizontal="center" vertical="center"/>
    </xf>
    <xf numFmtId="0" fontId="14" fillId="0" borderId="4" xfId="0" applyFont="1" applyBorder="1"/>
    <xf numFmtId="0" fontId="14" fillId="0" borderId="9" xfId="0" applyFont="1" applyBorder="1"/>
    <xf numFmtId="0" fontId="14" fillId="0" borderId="13" xfId="0" applyFont="1" applyBorder="1"/>
    <xf numFmtId="0" fontId="14" fillId="0" borderId="8" xfId="0" applyFont="1" applyBorder="1"/>
    <xf numFmtId="165" fontId="20" fillId="0" borderId="0" xfId="0" applyNumberFormat="1" applyFont="1" applyAlignment="1">
      <alignment vertical="center"/>
    </xf>
    <xf numFmtId="165" fontId="20" fillId="0" borderId="13" xfId="0" applyNumberFormat="1" applyFont="1" applyBorder="1" applyAlignment="1">
      <alignment vertical="center"/>
    </xf>
    <xf numFmtId="3" fontId="0" fillId="0" borderId="0" xfId="0" applyNumberFormat="1" applyAlignment="1">
      <alignment vertical="center" wrapText="1"/>
    </xf>
    <xf numFmtId="0" fontId="14" fillId="0" borderId="18" xfId="0" applyFont="1" applyBorder="1"/>
    <xf numFmtId="164" fontId="20" fillId="0" borderId="0" xfId="2" applyFont="1" applyBorder="1" applyAlignment="1">
      <alignment horizontal="center" vertical="center"/>
    </xf>
    <xf numFmtId="1" fontId="20" fillId="0" borderId="14" xfId="3" applyNumberFormat="1" applyFont="1" applyBorder="1" applyAlignment="1">
      <alignment horizontal="center" vertical="center" wrapText="1"/>
    </xf>
    <xf numFmtId="0" fontId="3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20" fillId="0" borderId="19" xfId="0" applyFont="1" applyBorder="1" applyAlignment="1">
      <alignment horizontal="justify" vertical="center" wrapText="1"/>
    </xf>
    <xf numFmtId="0" fontId="20" fillId="0" borderId="21" xfId="0" applyFont="1" applyBorder="1" applyAlignment="1">
      <alignment horizontal="justify" vertical="center" wrapText="1"/>
    </xf>
    <xf numFmtId="0" fontId="19" fillId="0" borderId="14" xfId="0" applyFont="1" applyBorder="1" applyAlignment="1">
      <alignment horizontal="center" vertical="center"/>
    </xf>
    <xf numFmtId="0" fontId="20" fillId="0" borderId="14" xfId="0" applyFont="1" applyBorder="1" applyAlignment="1">
      <alignment horizontal="justify" vertical="center" wrapText="1"/>
    </xf>
    <xf numFmtId="0" fontId="20" fillId="0" borderId="19" xfId="0" applyFont="1" applyBorder="1" applyAlignment="1">
      <alignment horizontal="left" vertical="center" wrapText="1"/>
    </xf>
    <xf numFmtId="0" fontId="20" fillId="0" borderId="20" xfId="0" applyFont="1" applyBorder="1" applyAlignment="1">
      <alignment horizontal="left" vertical="center" wrapText="1"/>
    </xf>
    <xf numFmtId="0" fontId="20" fillId="0" borderId="14" xfId="0" applyFont="1" applyBorder="1" applyAlignment="1">
      <alignment horizontal="left" vertical="center" wrapText="1"/>
    </xf>
    <xf numFmtId="0" fontId="37" fillId="0" borderId="0" xfId="0" applyFont="1" applyAlignment="1">
      <alignment horizontal="center"/>
    </xf>
    <xf numFmtId="0" fontId="14" fillId="0" borderId="18" xfId="0" applyFont="1" applyBorder="1" applyAlignment="1">
      <alignment horizontal="center"/>
    </xf>
    <xf numFmtId="0" fontId="20" fillId="0" borderId="19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/>
    </xf>
    <xf numFmtId="0" fontId="20" fillId="0" borderId="21" xfId="0" applyFont="1" applyBorder="1" applyAlignment="1">
      <alignment horizontal="center" vertical="center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left" wrapText="1"/>
    </xf>
    <xf numFmtId="0" fontId="20" fillId="0" borderId="20" xfId="0" applyFont="1" applyBorder="1" applyAlignment="1">
      <alignment horizontal="left" wrapText="1"/>
    </xf>
    <xf numFmtId="0" fontId="20" fillId="0" borderId="21" xfId="0" applyFont="1" applyBorder="1" applyAlignment="1">
      <alignment horizontal="left" wrapText="1"/>
    </xf>
    <xf numFmtId="0" fontId="20" fillId="0" borderId="21" xfId="0" applyFont="1" applyBorder="1" applyAlignment="1">
      <alignment horizontal="left" vertical="center" wrapText="1"/>
    </xf>
    <xf numFmtId="3" fontId="20" fillId="0" borderId="19" xfId="0" applyNumberFormat="1" applyFont="1" applyBorder="1" applyAlignment="1">
      <alignment horizontal="center" vertical="center"/>
    </xf>
    <xf numFmtId="3" fontId="20" fillId="0" borderId="20" xfId="0" applyNumberFormat="1" applyFont="1" applyBorder="1" applyAlignment="1">
      <alignment horizontal="center" vertical="center"/>
    </xf>
    <xf numFmtId="3" fontId="20" fillId="0" borderId="21" xfId="0" applyNumberFormat="1" applyFont="1" applyBorder="1" applyAlignment="1">
      <alignment horizontal="center" vertical="center"/>
    </xf>
    <xf numFmtId="0" fontId="20" fillId="0" borderId="0" xfId="0" applyFont="1" applyAlignment="1">
      <alignment horizontal="left"/>
    </xf>
    <xf numFmtId="0" fontId="18" fillId="0" borderId="0" xfId="1" applyFont="1" applyAlignment="1" applyProtection="1">
      <alignment horizontal="left"/>
      <protection locked="0"/>
    </xf>
    <xf numFmtId="0" fontId="24" fillId="0" borderId="2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0" fillId="0" borderId="0" xfId="0" applyFont="1" applyAlignment="1">
      <alignment horizontal="left" wrapText="1"/>
    </xf>
    <xf numFmtId="0" fontId="20" fillId="0" borderId="0" xfId="0" applyFont="1" applyAlignment="1">
      <alignment horizontal="left" indent="1"/>
    </xf>
    <xf numFmtId="0" fontId="25" fillId="0" borderId="0" xfId="1" applyFont="1" applyAlignment="1" applyProtection="1"/>
    <xf numFmtId="0" fontId="20" fillId="0" borderId="0" xfId="0" applyFont="1" applyAlignment="1">
      <alignment horizontal="left" wrapText="1" indent="1"/>
    </xf>
    <xf numFmtId="0" fontId="20" fillId="0" borderId="0" xfId="0" applyFont="1" applyAlignment="1">
      <alignment horizontal="left" vertical="center" wrapText="1" inden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2" xfId="0" applyFont="1" applyBorder="1" applyAlignment="1">
      <alignment horizontal="justify" vertical="center" wrapText="1"/>
    </xf>
    <xf numFmtId="0" fontId="14" fillId="0" borderId="3" xfId="0" applyFont="1" applyBorder="1" applyAlignment="1">
      <alignment horizontal="justify" vertical="center" wrapText="1"/>
    </xf>
    <xf numFmtId="0" fontId="14" fillId="0" borderId="4" xfId="0" applyFont="1" applyBorder="1" applyAlignment="1">
      <alignment horizontal="justify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25" fillId="0" borderId="5" xfId="1" applyFont="1" applyBorder="1" applyAlignment="1" applyProtection="1">
      <alignment wrapText="1"/>
      <protection locked="0"/>
    </xf>
    <xf numFmtId="0" fontId="25" fillId="0" borderId="6" xfId="1" applyFont="1" applyBorder="1" applyAlignment="1" applyProtection="1">
      <alignment wrapText="1"/>
      <protection locked="0"/>
    </xf>
    <xf numFmtId="0" fontId="25" fillId="0" borderId="7" xfId="1" applyFont="1" applyBorder="1" applyAlignment="1" applyProtection="1">
      <alignment wrapText="1"/>
      <protection locked="0"/>
    </xf>
    <xf numFmtId="0" fontId="21" fillId="0" borderId="2" xfId="0" applyFont="1" applyBorder="1" applyAlignment="1">
      <alignment horizontal="justify" vertical="center" wrapText="1"/>
    </xf>
    <xf numFmtId="0" fontId="21" fillId="0" borderId="3" xfId="0" applyFont="1" applyBorder="1" applyAlignment="1">
      <alignment horizontal="justify" vertical="center" wrapText="1"/>
    </xf>
    <xf numFmtId="0" fontId="21" fillId="0" borderId="4" xfId="0" applyFont="1" applyBorder="1" applyAlignment="1">
      <alignment horizontal="justify" vertical="center" wrapText="1"/>
    </xf>
    <xf numFmtId="1" fontId="14" fillId="0" borderId="5" xfId="0" applyNumberFormat="1" applyFont="1" applyBorder="1" applyAlignment="1">
      <alignment horizontal="center" vertical="center"/>
    </xf>
    <xf numFmtId="1" fontId="14" fillId="0" borderId="6" xfId="0" applyNumberFormat="1" applyFont="1" applyBorder="1" applyAlignment="1">
      <alignment horizontal="center" vertical="center"/>
    </xf>
    <xf numFmtId="1" fontId="14" fillId="0" borderId="7" xfId="0" applyNumberFormat="1" applyFont="1" applyBorder="1" applyAlignment="1">
      <alignment horizontal="center" vertical="center"/>
    </xf>
    <xf numFmtId="1" fontId="16" fillId="0" borderId="35" xfId="0" applyNumberFormat="1" applyFont="1" applyBorder="1" applyAlignment="1">
      <alignment horizontal="center" vertical="center" wrapText="1"/>
    </xf>
    <xf numFmtId="1" fontId="16" fillId="0" borderId="40" xfId="0" applyNumberFormat="1" applyFont="1" applyBorder="1" applyAlignment="1">
      <alignment horizontal="center" vertical="center"/>
    </xf>
    <xf numFmtId="1" fontId="16" fillId="0" borderId="36" xfId="0" applyNumberFormat="1" applyFont="1" applyBorder="1" applyAlignment="1">
      <alignment horizontal="center" vertical="center"/>
    </xf>
    <xf numFmtId="1" fontId="16" fillId="0" borderId="27" xfId="0" applyNumberFormat="1" applyFont="1" applyBorder="1" applyAlignment="1">
      <alignment horizontal="center" vertical="center" wrapText="1"/>
    </xf>
    <xf numFmtId="1" fontId="16" fillId="0" borderId="20" xfId="0" applyNumberFormat="1" applyFont="1" applyBorder="1" applyAlignment="1">
      <alignment horizontal="center" vertical="center"/>
    </xf>
    <xf numFmtId="1" fontId="16" fillId="0" borderId="28" xfId="0" applyNumberFormat="1" applyFont="1" applyBorder="1" applyAlignment="1">
      <alignment horizontal="center" vertical="center"/>
    </xf>
    <xf numFmtId="0" fontId="14" fillId="0" borderId="27" xfId="0" applyFont="1" applyBorder="1" applyAlignment="1">
      <alignment horizontal="justify" vertical="center" wrapText="1"/>
    </xf>
    <xf numFmtId="0" fontId="14" fillId="0" borderId="20" xfId="0" applyFont="1" applyBorder="1" applyAlignment="1">
      <alignment horizontal="justify" vertical="center" wrapText="1"/>
    </xf>
    <xf numFmtId="0" fontId="14" fillId="0" borderId="28" xfId="0" applyFont="1" applyBorder="1" applyAlignment="1">
      <alignment horizontal="justify" vertical="center" wrapText="1"/>
    </xf>
    <xf numFmtId="0" fontId="14" fillId="0" borderId="37" xfId="0" applyFont="1" applyBorder="1" applyAlignment="1">
      <alignment horizontal="justify" vertical="center" wrapText="1"/>
    </xf>
    <xf numFmtId="0" fontId="14" fillId="0" borderId="49" xfId="0" applyFont="1" applyBorder="1" applyAlignment="1">
      <alignment horizontal="justify" vertical="center" wrapText="1"/>
    </xf>
    <xf numFmtId="0" fontId="14" fillId="0" borderId="39" xfId="0" applyFont="1" applyBorder="1" applyAlignment="1">
      <alignment horizontal="justify" vertical="center" wrapText="1"/>
    </xf>
    <xf numFmtId="0" fontId="14" fillId="0" borderId="50" xfId="0" applyFont="1" applyBorder="1" applyAlignment="1">
      <alignment horizontal="justify" vertical="center" wrapText="1"/>
    </xf>
    <xf numFmtId="0" fontId="14" fillId="0" borderId="51" xfId="0" applyFont="1" applyBorder="1" applyAlignment="1">
      <alignment horizontal="justify" vertical="center" wrapText="1"/>
    </xf>
    <xf numFmtId="0" fontId="14" fillId="0" borderId="52" xfId="0" applyFont="1" applyBorder="1" applyAlignment="1">
      <alignment horizontal="justify" vertical="center" wrapText="1"/>
    </xf>
    <xf numFmtId="164" fontId="19" fillId="0" borderId="0" xfId="0" applyNumberFormat="1" applyFont="1" applyAlignment="1">
      <alignment horizontal="left" vertical="center"/>
    </xf>
    <xf numFmtId="164" fontId="34" fillId="0" borderId="14" xfId="0" applyNumberFormat="1" applyFont="1" applyBorder="1" applyAlignment="1">
      <alignment horizontal="center" vertical="center"/>
    </xf>
    <xf numFmtId="164" fontId="20" fillId="0" borderId="0" xfId="2" applyFont="1" applyBorder="1" applyAlignment="1">
      <alignment horizontal="center" vertical="center"/>
    </xf>
    <xf numFmtId="164" fontId="20" fillId="0" borderId="23" xfId="2" applyFont="1" applyBorder="1" applyAlignment="1">
      <alignment horizontal="center" vertical="center"/>
    </xf>
    <xf numFmtId="164" fontId="20" fillId="0" borderId="13" xfId="2" applyFont="1" applyBorder="1" applyAlignment="1">
      <alignment horizontal="center" vertical="center"/>
    </xf>
    <xf numFmtId="164" fontId="20" fillId="0" borderId="8" xfId="2" applyFont="1" applyBorder="1" applyAlignment="1">
      <alignment horizontal="center" vertical="center"/>
    </xf>
    <xf numFmtId="164" fontId="20" fillId="0" borderId="0" xfId="2" applyFont="1" applyAlignment="1">
      <alignment horizontal="center" vertical="center"/>
    </xf>
    <xf numFmtId="0" fontId="27" fillId="0" borderId="2" xfId="1" applyFont="1" applyBorder="1" applyAlignment="1" applyProtection="1">
      <protection locked="0"/>
    </xf>
    <xf numFmtId="0" fontId="27" fillId="0" borderId="3" xfId="1" applyFont="1" applyBorder="1" applyAlignment="1" applyProtection="1">
      <protection locked="0"/>
    </xf>
    <xf numFmtId="0" fontId="28" fillId="0" borderId="2" xfId="0" applyFont="1" applyBorder="1" applyAlignment="1">
      <alignment horizontal="left" vertical="center" wrapText="1"/>
    </xf>
    <xf numFmtId="0" fontId="28" fillId="0" borderId="3" xfId="0" applyFont="1" applyBorder="1" applyAlignment="1">
      <alignment horizontal="left" vertical="center" wrapText="1"/>
    </xf>
    <xf numFmtId="0" fontId="28" fillId="0" borderId="4" xfId="0" applyFont="1" applyBorder="1" applyAlignment="1">
      <alignment horizontal="left" vertical="center" wrapText="1"/>
    </xf>
    <xf numFmtId="0" fontId="28" fillId="0" borderId="11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/>
    </xf>
    <xf numFmtId="0" fontId="28" fillId="0" borderId="4" xfId="0" applyFont="1" applyBorder="1" applyAlignment="1">
      <alignment horizontal="center"/>
    </xf>
    <xf numFmtId="0" fontId="28" fillId="4" borderId="2" xfId="0" applyFont="1" applyFill="1" applyBorder="1" applyAlignment="1">
      <alignment horizontal="left" vertical="center" wrapText="1"/>
    </xf>
    <xf numFmtId="0" fontId="28" fillId="4" borderId="3" xfId="0" applyFont="1" applyFill="1" applyBorder="1" applyAlignment="1">
      <alignment horizontal="left" vertical="center" wrapText="1"/>
    </xf>
    <xf numFmtId="164" fontId="17" fillId="4" borderId="19" xfId="2" applyFont="1" applyFill="1" applyBorder="1" applyAlignment="1">
      <alignment horizontal="center" vertical="center"/>
    </xf>
    <xf numFmtId="164" fontId="17" fillId="4" borderId="21" xfId="2" applyFont="1" applyFill="1" applyBorder="1" applyAlignment="1">
      <alignment horizontal="center" vertical="center"/>
    </xf>
    <xf numFmtId="0" fontId="28" fillId="0" borderId="6" xfId="0" applyFont="1" applyBorder="1" applyAlignment="1">
      <alignment horizontal="left" vertical="center"/>
    </xf>
    <xf numFmtId="0" fontId="28" fillId="0" borderId="13" xfId="0" applyFont="1" applyBorder="1" applyAlignment="1">
      <alignment horizontal="left" vertical="center"/>
    </xf>
    <xf numFmtId="0" fontId="31" fillId="3" borderId="5" xfId="0" applyFont="1" applyFill="1" applyBorder="1" applyAlignment="1">
      <alignment horizontal="center" vertical="center" wrapText="1"/>
    </xf>
    <xf numFmtId="0" fontId="31" fillId="3" borderId="6" xfId="0" applyFont="1" applyFill="1" applyBorder="1" applyAlignment="1">
      <alignment horizontal="center" vertical="center"/>
    </xf>
    <xf numFmtId="0" fontId="31" fillId="3" borderId="7" xfId="0" applyFont="1" applyFill="1" applyBorder="1" applyAlignment="1">
      <alignment horizontal="center" vertical="center"/>
    </xf>
    <xf numFmtId="0" fontId="31" fillId="3" borderId="9" xfId="0" applyFont="1" applyFill="1" applyBorder="1" applyAlignment="1">
      <alignment horizontal="center" vertical="center"/>
    </xf>
    <xf numFmtId="0" fontId="31" fillId="3" borderId="13" xfId="0" applyFont="1" applyFill="1" applyBorder="1" applyAlignment="1">
      <alignment horizontal="center" vertical="center"/>
    </xf>
    <xf numFmtId="0" fontId="31" fillId="3" borderId="8" xfId="0" applyFont="1" applyFill="1" applyBorder="1" applyAlignment="1">
      <alignment horizontal="center" vertical="center"/>
    </xf>
    <xf numFmtId="0" fontId="28" fillId="0" borderId="9" xfId="0" applyFont="1" applyBorder="1" applyAlignment="1">
      <alignment horizontal="center"/>
    </xf>
    <xf numFmtId="0" fontId="28" fillId="0" borderId="8" xfId="0" applyFont="1" applyBorder="1" applyAlignment="1">
      <alignment horizontal="center"/>
    </xf>
    <xf numFmtId="164" fontId="17" fillId="0" borderId="2" xfId="2" applyFont="1" applyFill="1" applyBorder="1" applyAlignment="1">
      <alignment horizontal="center" vertical="center"/>
    </xf>
    <xf numFmtId="164" fontId="17" fillId="0" borderId="4" xfId="2" applyFont="1" applyFill="1" applyBorder="1" applyAlignment="1">
      <alignment horizontal="center" vertical="center"/>
    </xf>
    <xf numFmtId="0" fontId="28" fillId="0" borderId="2" xfId="0" applyFont="1" applyBorder="1" applyAlignment="1">
      <alignment horizontal="center"/>
    </xf>
    <xf numFmtId="0" fontId="32" fillId="2" borderId="55" xfId="0" applyFont="1" applyFill="1" applyBorder="1" applyAlignment="1">
      <alignment horizontal="center"/>
    </xf>
    <xf numFmtId="0" fontId="32" fillId="2" borderId="56" xfId="0" applyFont="1" applyFill="1" applyBorder="1" applyAlignment="1">
      <alignment horizontal="center"/>
    </xf>
    <xf numFmtId="164" fontId="20" fillId="0" borderId="6" xfId="2" applyFont="1" applyBorder="1" applyAlignment="1">
      <alignment horizontal="center" vertical="center"/>
    </xf>
    <xf numFmtId="164" fontId="20" fillId="0" borderId="7" xfId="2" applyFont="1" applyBorder="1" applyAlignment="1">
      <alignment horizontal="center" vertical="center"/>
    </xf>
    <xf numFmtId="0" fontId="28" fillId="2" borderId="2" xfId="0" applyFont="1" applyFill="1" applyBorder="1" applyAlignment="1">
      <alignment horizontal="center" vertical="center"/>
    </xf>
    <xf numFmtId="0" fontId="28" fillId="2" borderId="3" xfId="0" applyFont="1" applyFill="1" applyBorder="1" applyAlignment="1">
      <alignment horizontal="center" vertical="center"/>
    </xf>
    <xf numFmtId="0" fontId="28" fillId="2" borderId="4" xfId="0" applyFont="1" applyFill="1" applyBorder="1" applyAlignment="1">
      <alignment horizontal="center" vertical="center"/>
    </xf>
    <xf numFmtId="0" fontId="31" fillId="3" borderId="2" xfId="0" applyFont="1" applyFill="1" applyBorder="1" applyAlignment="1">
      <alignment horizontal="center"/>
    </xf>
    <xf numFmtId="0" fontId="31" fillId="3" borderId="4" xfId="0" applyFont="1" applyFill="1" applyBorder="1" applyAlignment="1">
      <alignment horizontal="center"/>
    </xf>
    <xf numFmtId="164" fontId="23" fillId="0" borderId="2" xfId="2" applyFont="1" applyBorder="1" applyAlignment="1">
      <alignment horizontal="center" vertical="center"/>
    </xf>
    <xf numFmtId="164" fontId="23" fillId="0" borderId="4" xfId="2" applyFont="1" applyBorder="1" applyAlignment="1">
      <alignment horizontal="center" vertical="center"/>
    </xf>
    <xf numFmtId="0" fontId="30" fillId="0" borderId="3" xfId="0" applyFont="1" applyBorder="1" applyAlignment="1">
      <alignment horizontal="center" vertical="center"/>
    </xf>
    <xf numFmtId="0" fontId="30" fillId="0" borderId="4" xfId="0" applyFont="1" applyBorder="1" applyAlignment="1">
      <alignment horizontal="center" vertical="center"/>
    </xf>
    <xf numFmtId="0" fontId="31" fillId="2" borderId="3" xfId="0" applyFont="1" applyFill="1" applyBorder="1" applyAlignment="1">
      <alignment horizontal="center" vertical="center"/>
    </xf>
    <xf numFmtId="0" fontId="31" fillId="2" borderId="58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4" fillId="0" borderId="14" xfId="0" applyFont="1" applyBorder="1" applyAlignment="1">
      <alignment horizontal="center" vertical="center" wrapText="1"/>
    </xf>
    <xf numFmtId="0" fontId="29" fillId="4" borderId="3" xfId="0" applyFont="1" applyFill="1" applyBorder="1" applyAlignment="1">
      <alignment horizontal="left"/>
    </xf>
    <xf numFmtId="0" fontId="19" fillId="0" borderId="0" xfId="0" applyFont="1" applyAlignment="1">
      <alignment horizontal="right" vertical="center"/>
    </xf>
    <xf numFmtId="0" fontId="31" fillId="3" borderId="10" xfId="0" applyFont="1" applyFill="1" applyBorder="1" applyAlignment="1">
      <alignment horizontal="center" vertical="center" wrapText="1"/>
    </xf>
    <xf numFmtId="0" fontId="31" fillId="3" borderId="0" xfId="0" applyFont="1" applyFill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/>
    </xf>
    <xf numFmtId="0" fontId="33" fillId="2" borderId="3" xfId="0" applyFont="1" applyFill="1" applyBorder="1" applyAlignment="1">
      <alignment horizontal="center" vertical="center"/>
    </xf>
    <xf numFmtId="0" fontId="33" fillId="2" borderId="4" xfId="0" applyFont="1" applyFill="1" applyBorder="1" applyAlignment="1">
      <alignment horizontal="center" vertical="center"/>
    </xf>
    <xf numFmtId="164" fontId="19" fillId="0" borderId="0" xfId="0" applyNumberFormat="1" applyFont="1" applyAlignment="1">
      <alignment horizontal="center"/>
    </xf>
    <xf numFmtId="164" fontId="19" fillId="0" borderId="0" xfId="2" applyFont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0" fillId="0" borderId="4" xfId="0" applyBorder="1"/>
    <xf numFmtId="0" fontId="17" fillId="0" borderId="0" xfId="0" applyFont="1"/>
    <xf numFmtId="0" fontId="25" fillId="0" borderId="2" xfId="1" applyFont="1" applyBorder="1" applyAlignment="1" applyProtection="1">
      <alignment horizontal="left"/>
      <protection locked="0"/>
    </xf>
    <xf numFmtId="0" fontId="25" fillId="0" borderId="3" xfId="1" applyFont="1" applyBorder="1" applyAlignment="1" applyProtection="1">
      <alignment horizontal="left"/>
      <protection locked="0"/>
    </xf>
    <xf numFmtId="0" fontId="25" fillId="0" borderId="4" xfId="1" applyFont="1" applyBorder="1" applyAlignment="1" applyProtection="1">
      <alignment horizontal="left"/>
      <protection locked="0"/>
    </xf>
    <xf numFmtId="0" fontId="14" fillId="0" borderId="2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2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11" xfId="0" applyFont="1" applyBorder="1" applyAlignment="1">
      <alignment vertical="center" wrapText="1"/>
    </xf>
    <xf numFmtId="0" fontId="14" fillId="0" borderId="12" xfId="0" applyFont="1" applyBorder="1" applyAlignment="1">
      <alignment vertical="center" wrapText="1"/>
    </xf>
    <xf numFmtId="0" fontId="14" fillId="0" borderId="13" xfId="0" applyFont="1" applyBorder="1" applyAlignment="1">
      <alignment horizontal="center" vertical="center" wrapText="1"/>
    </xf>
    <xf numFmtId="0" fontId="25" fillId="0" borderId="2" xfId="1" applyFont="1" applyBorder="1" applyAlignment="1" applyProtection="1">
      <protection locked="0"/>
    </xf>
    <xf numFmtId="0" fontId="25" fillId="0" borderId="3" xfId="1" applyFont="1" applyBorder="1" applyAlignment="1" applyProtection="1">
      <protection locked="0"/>
    </xf>
    <xf numFmtId="0" fontId="14" fillId="0" borderId="19" xfId="0" applyFont="1" applyBorder="1" applyAlignment="1">
      <alignment horizontal="left" vertical="center" wrapText="1"/>
    </xf>
    <xf numFmtId="0" fontId="14" fillId="0" borderId="20" xfId="0" applyFont="1" applyBorder="1" applyAlignment="1">
      <alignment horizontal="left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32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1" fontId="36" fillId="0" borderId="2" xfId="0" applyNumberFormat="1" applyFont="1" applyBorder="1" applyAlignment="1">
      <alignment horizontal="center" vertical="center"/>
    </xf>
    <xf numFmtId="1" fontId="36" fillId="0" borderId="3" xfId="0" applyNumberFormat="1" applyFont="1" applyBorder="1" applyAlignment="1">
      <alignment horizontal="center" vertical="center"/>
    </xf>
    <xf numFmtId="1" fontId="36" fillId="0" borderId="4" xfId="0" applyNumberFormat="1" applyFont="1" applyBorder="1" applyAlignment="1">
      <alignment horizontal="center" vertical="center"/>
    </xf>
    <xf numFmtId="10" fontId="0" fillId="0" borderId="0" xfId="3" applyNumberFormat="1" applyFont="1" applyAlignment="1">
      <alignment vertical="center"/>
    </xf>
    <xf numFmtId="44" fontId="0" fillId="0" borderId="0" xfId="4" applyFont="1"/>
    <xf numFmtId="44" fontId="0" fillId="0" borderId="0" xfId="4" applyFont="1" applyAlignment="1">
      <alignment vertical="center"/>
    </xf>
  </cellXfs>
  <cellStyles count="5">
    <cellStyle name="Hipervínculo" xfId="1" builtinId="8"/>
    <cellStyle name="Millares" xfId="2" builtinId="3"/>
    <cellStyle name="Moneda" xfId="4" builtinId="4"/>
    <cellStyle name="Normal" xfId="0" builtinId="0"/>
    <cellStyle name="Porcentaje" xfId="3" builtinId="5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1417347</xdr:colOff>
      <xdr:row>74</xdr:row>
      <xdr:rowOff>819150</xdr:rowOff>
    </xdr:from>
    <xdr:ext cx="184731" cy="256609"/>
    <xdr:sp macro="" textlink="">
      <xdr:nvSpPr>
        <xdr:cNvPr id="1038" name="Text Box 6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 txBox="1">
          <a:spLocks noChangeArrowheads="1"/>
        </xdr:cNvSpPr>
      </xdr:nvSpPr>
      <xdr:spPr bwMode="auto">
        <a:xfrm>
          <a:off x="1741197" y="21212175"/>
          <a:ext cx="184731" cy="256609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91440" tIns="45720" rIns="91440" bIns="45720" anchor="t" upright="1">
          <a:spAutoFit/>
        </a:bodyPr>
        <a:lstStyle/>
        <a:p>
          <a:pPr algn="ctr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Hind" panose="02000000000000000000" pitchFamily="2" charset="0"/>
            <a:cs typeface="Hind" panose="02000000000000000000" pitchFamily="2" charset="0"/>
          </a:endParaRPr>
        </a:p>
      </xdr:txBody>
    </xdr:sp>
    <xdr:clientData/>
  </xdr:oneCellAnchor>
  <xdr:oneCellAnchor>
    <xdr:from>
      <xdr:col>3</xdr:col>
      <xdr:colOff>202910</xdr:colOff>
      <xdr:row>74</xdr:row>
      <xdr:rowOff>857250</xdr:rowOff>
    </xdr:from>
    <xdr:ext cx="184730" cy="256609"/>
    <xdr:sp macro="" textlink="">
      <xdr:nvSpPr>
        <xdr:cNvPr id="1039" name="Text Box 7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 txBox="1">
          <a:spLocks noChangeArrowheads="1"/>
        </xdr:cNvSpPr>
      </xdr:nvSpPr>
      <xdr:spPr bwMode="auto">
        <a:xfrm>
          <a:off x="4898735" y="21250275"/>
          <a:ext cx="184730" cy="256609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91440" tIns="45720" rIns="91440" bIns="45720" anchor="t" upright="1">
          <a:spAutoFit/>
        </a:bodyPr>
        <a:lstStyle/>
        <a:p>
          <a:pPr algn="ctr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Hind" panose="02000000000000000000" pitchFamily="2" charset="0"/>
            <a:cs typeface="Hind" panose="02000000000000000000" pitchFamily="2" charset="0"/>
          </a:endParaRPr>
        </a:p>
      </xdr:txBody>
    </xdr:sp>
    <xdr:clientData/>
  </xdr:oneCellAnchor>
  <xdr:oneCellAnchor>
    <xdr:from>
      <xdr:col>1</xdr:col>
      <xdr:colOff>447675</xdr:colOff>
      <xdr:row>74</xdr:row>
      <xdr:rowOff>1476375</xdr:rowOff>
    </xdr:from>
    <xdr:ext cx="1981200" cy="577594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771525" y="23079075"/>
          <a:ext cx="1981200" cy="5775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s-AR" sz="1050" b="1"/>
            <a:t>DR. RUBÉN A. MONTENEGRO</a:t>
          </a:r>
        </a:p>
        <a:p>
          <a:pPr algn="ctr"/>
          <a:r>
            <a:rPr lang="es-AR" sz="1000"/>
            <a:t>Secretario</a:t>
          </a:r>
        </a:p>
        <a:p>
          <a:pPr algn="ctr"/>
          <a:r>
            <a:rPr lang="es-AR" sz="1000"/>
            <a:t>C.P.C.E. FORMOSA</a:t>
          </a:r>
        </a:p>
      </xdr:txBody>
    </xdr:sp>
    <xdr:clientData/>
  </xdr:oneCellAnchor>
  <xdr:oneCellAnchor>
    <xdr:from>
      <xdr:col>1</xdr:col>
      <xdr:colOff>3419475</xdr:colOff>
      <xdr:row>74</xdr:row>
      <xdr:rowOff>1438275</xdr:rowOff>
    </xdr:from>
    <xdr:ext cx="1714500" cy="667234"/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3743325" y="23040975"/>
          <a:ext cx="1714500" cy="6672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s-AR" sz="1000" b="1">
              <a:latin typeface="Hind Light" panose="02000000000000000000" pitchFamily="2" charset="0"/>
              <a:cs typeface="Hind Light" panose="02000000000000000000" pitchFamily="2" charset="0"/>
            </a:rPr>
            <a:t>DRA. LILIAN M. ACOSTA</a:t>
          </a:r>
        </a:p>
        <a:p>
          <a:pPr algn="ctr"/>
          <a:r>
            <a:rPr lang="es-AR" sz="900">
              <a:latin typeface="Hind Light" panose="02000000000000000000" pitchFamily="2" charset="0"/>
              <a:cs typeface="Hind Light" panose="02000000000000000000" pitchFamily="2" charset="0"/>
            </a:rPr>
            <a:t>Presidente</a:t>
          </a:r>
        </a:p>
        <a:p>
          <a:pPr algn="ctr"/>
          <a:r>
            <a:rPr lang="es-AR" sz="900">
              <a:latin typeface="Hind Light" panose="02000000000000000000" pitchFamily="2" charset="0"/>
              <a:cs typeface="Hind Light" panose="02000000000000000000" pitchFamily="2" charset="0"/>
            </a:rPr>
            <a:t>C.P.C.E.  FORMOSA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146050</xdr:colOff>
      <xdr:row>0</xdr:row>
      <xdr:rowOff>15875</xdr:rowOff>
    </xdr:from>
    <xdr:to>
      <xdr:col>10</xdr:col>
      <xdr:colOff>619208</xdr:colOff>
      <xdr:row>0</xdr:row>
      <xdr:rowOff>530226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4655" b="21429"/>
        <a:stretch/>
      </xdr:blipFill>
      <xdr:spPr>
        <a:xfrm>
          <a:off x="7035800" y="15875"/>
          <a:ext cx="1235158" cy="51435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133351</xdr:colOff>
      <xdr:row>0</xdr:row>
      <xdr:rowOff>0</xdr:rowOff>
    </xdr:from>
    <xdr:to>
      <xdr:col>1</xdr:col>
      <xdr:colOff>685801</xdr:colOff>
      <xdr:row>0</xdr:row>
      <xdr:rowOff>582218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351" y="0"/>
          <a:ext cx="1314450" cy="58221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660483</xdr:colOff>
      <xdr:row>0</xdr:row>
      <xdr:rowOff>514351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4655" b="21429"/>
        <a:stretch/>
      </xdr:blipFill>
      <xdr:spPr>
        <a:xfrm>
          <a:off x="0" y="0"/>
          <a:ext cx="1660608" cy="51435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38100</xdr:colOff>
      <xdr:row>0</xdr:row>
      <xdr:rowOff>114300</xdr:rowOff>
    </xdr:from>
    <xdr:to>
      <xdr:col>7</xdr:col>
      <xdr:colOff>1367143</xdr:colOff>
      <xdr:row>1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991100" y="114300"/>
          <a:ext cx="1329043" cy="5143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171450</xdr:colOff>
      <xdr:row>0</xdr:row>
      <xdr:rowOff>0</xdr:rowOff>
    </xdr:from>
    <xdr:to>
      <xdr:col>7</xdr:col>
      <xdr:colOff>614668</xdr:colOff>
      <xdr:row>0</xdr:row>
      <xdr:rowOff>466429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43450" y="0"/>
          <a:ext cx="1205218" cy="46642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114300</xdr:colOff>
      <xdr:row>0</xdr:row>
      <xdr:rowOff>0</xdr:rowOff>
    </xdr:from>
    <xdr:to>
      <xdr:col>11</xdr:col>
      <xdr:colOff>681343</xdr:colOff>
      <xdr:row>0</xdr:row>
      <xdr:rowOff>495299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86625" y="0"/>
          <a:ext cx="1329043" cy="49529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95250</xdr:colOff>
      <xdr:row>0</xdr:row>
      <xdr:rowOff>0</xdr:rowOff>
    </xdr:from>
    <xdr:to>
      <xdr:col>11</xdr:col>
      <xdr:colOff>662293</xdr:colOff>
      <xdr:row>0</xdr:row>
      <xdr:rowOff>495299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715250" y="0"/>
          <a:ext cx="1329043" cy="49529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742950</xdr:colOff>
      <xdr:row>0</xdr:row>
      <xdr:rowOff>0</xdr:rowOff>
    </xdr:from>
    <xdr:to>
      <xdr:col>11</xdr:col>
      <xdr:colOff>547993</xdr:colOff>
      <xdr:row>0</xdr:row>
      <xdr:rowOff>426757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810500" y="0"/>
          <a:ext cx="1329043" cy="42675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133350</xdr:colOff>
      <xdr:row>0</xdr:row>
      <xdr:rowOff>38100</xdr:rowOff>
    </xdr:from>
    <xdr:to>
      <xdr:col>11</xdr:col>
      <xdr:colOff>700393</xdr:colOff>
      <xdr:row>0</xdr:row>
      <xdr:rowOff>464857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753350" y="38100"/>
          <a:ext cx="1329043" cy="4267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2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tabColor rgb="FFFFFF00"/>
    <pageSetUpPr fitToPage="1"/>
  </sheetPr>
  <dimension ref="A1:M78"/>
  <sheetViews>
    <sheetView showGridLines="0" zoomScaleNormal="100" workbookViewId="0">
      <selection activeCell="C11" sqref="C11"/>
    </sheetView>
  </sheetViews>
  <sheetFormatPr baseColWidth="10" defaultColWidth="11.42578125" defaultRowHeight="19.5" x14ac:dyDescent="0.5"/>
  <cols>
    <col min="1" max="1" width="4.85546875" style="34" customWidth="1"/>
    <col min="2" max="2" width="57" style="34" customWidth="1"/>
    <col min="3" max="5" width="8.5703125" style="34" customWidth="1"/>
    <col min="6" max="6" width="0.5703125" hidden="1" customWidth="1"/>
    <col min="7" max="11" width="0" hidden="1" customWidth="1"/>
    <col min="12" max="12" width="0.140625" hidden="1" customWidth="1"/>
    <col min="13" max="13" width="2.7109375" customWidth="1"/>
    <col min="14" max="14" width="0" hidden="1" customWidth="1"/>
  </cols>
  <sheetData>
    <row r="1" spans="1:9" ht="24.75" customHeight="1" x14ac:dyDescent="0.55000000000000004">
      <c r="B1" s="232" t="s">
        <v>138</v>
      </c>
      <c r="C1" s="232"/>
      <c r="D1" s="232"/>
      <c r="E1" s="232"/>
      <c r="G1" s="17"/>
    </row>
    <row r="2" spans="1:9" ht="8.25" customHeight="1" x14ac:dyDescent="0.55000000000000004">
      <c r="A2" s="35"/>
      <c r="B2" s="35"/>
      <c r="C2" s="35"/>
      <c r="D2" s="35"/>
      <c r="E2" s="35"/>
      <c r="G2" s="17"/>
    </row>
    <row r="3" spans="1:9" ht="21" x14ac:dyDescent="0.55000000000000004">
      <c r="A3" s="234" t="s">
        <v>0</v>
      </c>
      <c r="B3" s="234"/>
      <c r="C3" s="234"/>
      <c r="D3" s="234"/>
      <c r="E3" s="234"/>
      <c r="F3" s="11"/>
      <c r="G3" s="11"/>
      <c r="I3" s="2"/>
    </row>
    <row r="4" spans="1:9" ht="21" x14ac:dyDescent="0.55000000000000004">
      <c r="A4" s="243" t="s">
        <v>116</v>
      </c>
      <c r="B4" s="243"/>
      <c r="C4" s="243"/>
      <c r="D4" s="243"/>
      <c r="E4" s="243"/>
      <c r="F4" s="11"/>
      <c r="G4" s="11"/>
      <c r="I4" s="2"/>
    </row>
    <row r="5" spans="1:9" x14ac:dyDescent="0.5">
      <c r="A5" s="235" t="s">
        <v>139</v>
      </c>
      <c r="B5" s="235"/>
      <c r="C5" s="235"/>
      <c r="D5" s="235"/>
      <c r="E5" s="235"/>
      <c r="F5" s="26"/>
      <c r="G5" s="233"/>
      <c r="H5" s="233"/>
      <c r="I5" s="233"/>
    </row>
    <row r="6" spans="1:9" ht="9.75" customHeight="1" x14ac:dyDescent="0.5">
      <c r="A6" s="36"/>
      <c r="B6" s="36"/>
      <c r="C6" s="36"/>
      <c r="D6" s="36"/>
      <c r="E6" s="36"/>
      <c r="F6" s="26"/>
      <c r="G6" s="25"/>
      <c r="H6" s="25"/>
      <c r="I6" s="25"/>
    </row>
    <row r="7" spans="1:9" ht="11.25" customHeight="1" x14ac:dyDescent="0.4">
      <c r="A7" s="37"/>
      <c r="B7" s="37"/>
      <c r="C7" s="238" t="s">
        <v>2</v>
      </c>
      <c r="D7" s="238"/>
      <c r="E7" s="238"/>
      <c r="F7" s="26"/>
      <c r="G7" s="26"/>
      <c r="H7" s="20"/>
      <c r="I7" s="2"/>
    </row>
    <row r="8" spans="1:9" ht="11.25" customHeight="1" x14ac:dyDescent="0.4">
      <c r="A8" s="38"/>
      <c r="B8" s="38"/>
      <c r="C8" s="39" t="s">
        <v>3</v>
      </c>
      <c r="D8" s="39" t="s">
        <v>4</v>
      </c>
      <c r="E8" s="39" t="s">
        <v>5</v>
      </c>
      <c r="F8" s="2"/>
      <c r="G8" s="2"/>
      <c r="H8" s="2"/>
      <c r="I8" s="2"/>
    </row>
    <row r="9" spans="1:9" ht="18" customHeight="1" x14ac:dyDescent="0.5">
      <c r="A9" s="40"/>
      <c r="B9" s="41" t="s">
        <v>6</v>
      </c>
      <c r="C9" s="42"/>
      <c r="D9" s="42"/>
      <c r="E9" s="42"/>
      <c r="F9" s="8"/>
      <c r="G9" s="2"/>
      <c r="H9" s="2"/>
      <c r="I9" s="2"/>
    </row>
    <row r="10" spans="1:9" ht="15" x14ac:dyDescent="0.25">
      <c r="A10" s="43" t="s">
        <v>7</v>
      </c>
      <c r="B10" s="43"/>
      <c r="C10" s="44">
        <f>+'Consultas Prof'!J4</f>
        <v>123500</v>
      </c>
      <c r="D10" s="44">
        <f>+'Consultas Prof'!K4</f>
        <v>95000</v>
      </c>
      <c r="E10" s="44">
        <f>+'Consultas Prof'!L4</f>
        <v>47500</v>
      </c>
      <c r="F10" s="12"/>
      <c r="G10" s="1"/>
      <c r="H10" s="1"/>
      <c r="I10" s="1"/>
    </row>
    <row r="11" spans="1:9" ht="15" x14ac:dyDescent="0.25">
      <c r="A11" s="43" t="s">
        <v>8</v>
      </c>
      <c r="B11" s="43"/>
      <c r="C11" s="44">
        <f>+'Consultas Prof'!J5</f>
        <v>76000</v>
      </c>
      <c r="D11" s="44">
        <f>+'Consultas Prof'!K5</f>
        <v>57000</v>
      </c>
      <c r="E11" s="44">
        <f>+'Consultas Prof'!L5</f>
        <v>28500</v>
      </c>
      <c r="F11" s="12"/>
      <c r="G11" s="1"/>
      <c r="H11" s="1"/>
      <c r="I11" s="1"/>
    </row>
    <row r="12" spans="1:9" ht="15" x14ac:dyDescent="0.25">
      <c r="A12" s="40"/>
      <c r="B12" s="40"/>
      <c r="C12" s="40"/>
      <c r="D12" s="40"/>
      <c r="E12" s="40"/>
      <c r="F12" s="8"/>
      <c r="G12" s="2"/>
      <c r="H12" s="2"/>
      <c r="I12" s="2"/>
    </row>
    <row r="13" spans="1:9" x14ac:dyDescent="0.5">
      <c r="A13" s="40"/>
      <c r="B13" s="41" t="s">
        <v>9</v>
      </c>
      <c r="F13" s="8"/>
      <c r="G13" s="2"/>
      <c r="H13" s="2"/>
      <c r="I13" s="2"/>
    </row>
    <row r="14" spans="1:9" ht="48.75" customHeight="1" x14ac:dyDescent="0.25">
      <c r="A14" s="239" t="str">
        <f>+Nomenclador!A15</f>
        <v>2.1. Por cada representación con o sin patrocinio ante el Registro Público, Inspección General de Personas Jurídicas, Registro de Proveedores del Estado, Registro de Empresas y Variaciones de Costo Provincial, Municipalidad, y representaciones afines.</v>
      </c>
      <c r="B14" s="239"/>
      <c r="C14" s="45">
        <f>+Sociedades!J4</f>
        <v>237500</v>
      </c>
      <c r="D14" s="45">
        <f>+Sociedades!K4</f>
        <v>95000</v>
      </c>
      <c r="E14" s="45">
        <f>+Sociedades!L4</f>
        <v>28500</v>
      </c>
      <c r="F14" s="16"/>
      <c r="G14" s="10"/>
      <c r="H14" s="10"/>
      <c r="I14" s="10"/>
    </row>
    <row r="15" spans="1:9" ht="27" customHeight="1" x14ac:dyDescent="0.25">
      <c r="A15" s="239" t="s">
        <v>10</v>
      </c>
      <c r="B15" s="239"/>
      <c r="C15" s="45">
        <f>+Sociedades!J5</f>
        <v>950000</v>
      </c>
      <c r="D15" s="45">
        <f>+Sociedades!K5</f>
        <v>475000</v>
      </c>
      <c r="E15" s="45">
        <f>+Sociedades!L5</f>
        <v>332500</v>
      </c>
      <c r="F15" s="12"/>
      <c r="G15" s="1"/>
      <c r="H15" s="1"/>
      <c r="I15" s="1"/>
    </row>
    <row r="16" spans="1:9" ht="27" customHeight="1" x14ac:dyDescent="0.25">
      <c r="A16" s="239" t="s">
        <v>11</v>
      </c>
      <c r="B16" s="239"/>
      <c r="C16" s="45">
        <f>+Sociedades!J6</f>
        <v>152000</v>
      </c>
      <c r="D16" s="45">
        <f>+Sociedades!K6</f>
        <v>114000</v>
      </c>
      <c r="E16" s="45">
        <f>+Sociedades!L6</f>
        <v>57000</v>
      </c>
      <c r="F16" s="12"/>
      <c r="G16" s="1"/>
      <c r="H16" s="1"/>
      <c r="I16" s="1"/>
    </row>
    <row r="17" spans="1:9" ht="15" x14ac:dyDescent="0.25">
      <c r="A17" s="40"/>
      <c r="B17" s="40"/>
      <c r="C17" s="40"/>
      <c r="D17" s="40"/>
      <c r="E17" s="40"/>
      <c r="F17" s="8"/>
      <c r="G17" s="2"/>
      <c r="H17" s="2"/>
      <c r="I17" s="2"/>
    </row>
    <row r="18" spans="1:9" x14ac:dyDescent="0.5">
      <c r="A18" s="40"/>
      <c r="B18" s="41" t="s">
        <v>12</v>
      </c>
      <c r="F18" s="8"/>
      <c r="G18" s="2"/>
      <c r="H18" s="2"/>
      <c r="I18" s="2"/>
    </row>
    <row r="19" spans="1:9" ht="44.25" customHeight="1" x14ac:dyDescent="0.25">
      <c r="A19" s="240" t="s">
        <v>13</v>
      </c>
      <c r="B19" s="241"/>
      <c r="C19" s="46"/>
      <c r="D19" s="46"/>
      <c r="E19" s="47"/>
      <c r="F19" s="16"/>
      <c r="G19" s="10"/>
      <c r="H19" s="10"/>
      <c r="I19" s="10"/>
    </row>
    <row r="20" spans="1:9" ht="15" x14ac:dyDescent="0.25">
      <c r="A20" s="48"/>
      <c r="B20" s="40" t="s">
        <v>14</v>
      </c>
      <c r="C20" s="45">
        <f>+'Laboral - Previsional'!J5</f>
        <v>342000</v>
      </c>
      <c r="D20" s="45">
        <f>+'Laboral - Previsional'!K5</f>
        <v>256500</v>
      </c>
      <c r="E20" s="49">
        <f>+'Laboral - Previsional'!L5</f>
        <v>142500</v>
      </c>
      <c r="F20" s="16"/>
      <c r="G20" s="10"/>
      <c r="H20" s="10"/>
      <c r="I20" s="10"/>
    </row>
    <row r="21" spans="1:9" ht="15" x14ac:dyDescent="0.25">
      <c r="A21" s="50"/>
      <c r="B21" s="51" t="s">
        <v>15</v>
      </c>
      <c r="C21" s="45">
        <f>+'Laboral - Previsional'!J6</f>
        <v>570000</v>
      </c>
      <c r="D21" s="45">
        <f>+'Laboral - Previsional'!K6</f>
        <v>427500</v>
      </c>
      <c r="E21" s="45">
        <f>+'Laboral - Previsional'!L6</f>
        <v>228000</v>
      </c>
      <c r="F21" s="16"/>
      <c r="G21" s="10"/>
      <c r="H21" s="10"/>
      <c r="I21" s="10"/>
    </row>
    <row r="22" spans="1:9" ht="15" x14ac:dyDescent="0.25">
      <c r="A22" s="48"/>
      <c r="B22" s="40" t="s">
        <v>16</v>
      </c>
      <c r="C22" s="45">
        <f>+'Laboral - Previsional'!J7</f>
        <v>1026000</v>
      </c>
      <c r="D22" s="45">
        <f>+'Laboral - Previsional'!K7</f>
        <v>769500</v>
      </c>
      <c r="E22" s="45">
        <f>+'Laboral - Previsional'!L7</f>
        <v>399000</v>
      </c>
      <c r="F22" s="16"/>
      <c r="G22" s="10"/>
      <c r="H22" s="10"/>
      <c r="I22" s="10"/>
    </row>
    <row r="23" spans="1:9" ht="15" x14ac:dyDescent="0.25">
      <c r="A23" s="50"/>
      <c r="B23" s="52" t="s">
        <v>17</v>
      </c>
      <c r="C23" s="45">
        <f>+'Laboral - Previsional'!J8</f>
        <v>1425000</v>
      </c>
      <c r="D23" s="45">
        <f>+'Laboral - Previsional'!K8</f>
        <v>1083000</v>
      </c>
      <c r="E23" s="45">
        <f>+'Laboral - Previsional'!L8</f>
        <v>541500</v>
      </c>
      <c r="F23" s="16"/>
      <c r="G23" s="10"/>
      <c r="H23" s="10"/>
      <c r="I23" s="10"/>
    </row>
    <row r="24" spans="1:9" ht="15" x14ac:dyDescent="0.25">
      <c r="A24" s="53"/>
      <c r="B24" s="54" t="s">
        <v>18</v>
      </c>
      <c r="C24" s="45">
        <f>+'Laboral - Previsional'!J9</f>
        <v>1710000</v>
      </c>
      <c r="D24" s="45">
        <f>+'Laboral - Previsional'!K9</f>
        <v>1282500</v>
      </c>
      <c r="E24" s="45">
        <f>+'Laboral - Previsional'!L9</f>
        <v>655500</v>
      </c>
      <c r="F24" s="16"/>
      <c r="G24" s="10"/>
      <c r="H24" s="10"/>
      <c r="I24" s="10"/>
    </row>
    <row r="25" spans="1:9" s="5" customFormat="1" ht="15" x14ac:dyDescent="0.25">
      <c r="A25" s="242" t="s">
        <v>19</v>
      </c>
      <c r="B25" s="242"/>
      <c r="C25" s="45">
        <f>+'Laboral - Previsional'!J10</f>
        <v>199500</v>
      </c>
      <c r="D25" s="45">
        <f>+'Laboral - Previsional'!K10</f>
        <v>142500</v>
      </c>
      <c r="E25" s="45">
        <f>+'Laboral - Previsional'!L10</f>
        <v>57000</v>
      </c>
      <c r="F25" s="12"/>
      <c r="G25" s="12"/>
      <c r="H25" s="12"/>
      <c r="I25" s="12"/>
    </row>
    <row r="26" spans="1:9" s="5" customFormat="1" ht="29.25" customHeight="1" x14ac:dyDescent="0.25">
      <c r="A26" s="242" t="s">
        <v>20</v>
      </c>
      <c r="B26" s="242"/>
      <c r="C26" s="45">
        <f>+'Laboral - Previsional'!J11</f>
        <v>190000</v>
      </c>
      <c r="D26" s="45">
        <f>+'Laboral - Previsional'!K11</f>
        <v>142500</v>
      </c>
      <c r="E26" s="45">
        <f>+'Laboral - Previsional'!L11</f>
        <v>76000</v>
      </c>
      <c r="F26" s="12"/>
      <c r="G26" s="12"/>
      <c r="H26" s="12"/>
      <c r="I26" s="12"/>
    </row>
    <row r="27" spans="1:9" s="5" customFormat="1" ht="29.25" customHeight="1" x14ac:dyDescent="0.25">
      <c r="A27" s="242" t="s">
        <v>121</v>
      </c>
      <c r="B27" s="242"/>
      <c r="C27" s="45">
        <f>+'Laboral - Previsional'!J12</f>
        <v>285000</v>
      </c>
      <c r="D27" s="45">
        <f>+'Laboral - Previsional'!K12</f>
        <v>218500</v>
      </c>
      <c r="E27" s="45">
        <f>+'Laboral - Previsional'!L12</f>
        <v>104500</v>
      </c>
      <c r="F27" s="12"/>
      <c r="G27" s="12"/>
      <c r="H27" s="12"/>
      <c r="I27" s="12"/>
    </row>
    <row r="28" spans="1:9" ht="15" x14ac:dyDescent="0.25">
      <c r="A28" s="40"/>
      <c r="B28" s="40"/>
      <c r="C28" s="40"/>
      <c r="D28" s="40"/>
      <c r="E28" s="40"/>
      <c r="F28" s="8"/>
      <c r="G28" s="2"/>
      <c r="H28" s="2"/>
      <c r="I28" s="2"/>
    </row>
    <row r="29" spans="1:9" x14ac:dyDescent="0.5">
      <c r="A29" s="40"/>
      <c r="B29" s="41" t="s">
        <v>21</v>
      </c>
      <c r="F29" s="8"/>
      <c r="G29" s="2"/>
      <c r="H29" s="2"/>
      <c r="I29" s="2"/>
    </row>
    <row r="30" spans="1:9" s="13" customFormat="1" ht="29.25" customHeight="1" x14ac:dyDescent="0.25">
      <c r="A30" s="236" t="str">
        <f>+Tributaria!A4</f>
        <v>4.1. Inscripción ante Reparticiones Fiscales-Nacionales-Provinciales-Municipales - Por impuestos y Tasas</v>
      </c>
      <c r="B30" s="237"/>
      <c r="C30" s="45">
        <f>+Tributaria!J4</f>
        <v>152000</v>
      </c>
      <c r="D30" s="45">
        <f>+Tributaria!K4</f>
        <v>114000</v>
      </c>
      <c r="E30" s="45">
        <f>+Tributaria!L4</f>
        <v>57000</v>
      </c>
      <c r="F30" s="16"/>
      <c r="G30" s="10"/>
      <c r="H30" s="10"/>
      <c r="I30" s="10"/>
    </row>
    <row r="31" spans="1:9" s="13" customFormat="1" ht="24" customHeight="1" x14ac:dyDescent="0.25">
      <c r="A31" s="236" t="str">
        <f>+Tributaria!A5</f>
        <v>4.2. Determinación de Impuesto a las Ganancias - Personas humanas y sucesiones indivisas</v>
      </c>
      <c r="B31" s="237"/>
      <c r="C31" s="45">
        <f>+Tributaria!J5</f>
        <v>380000</v>
      </c>
      <c r="D31" s="45">
        <f>+Tributaria!K5</f>
        <v>285000</v>
      </c>
      <c r="E31" s="45">
        <f>+Tributaria!L5</f>
        <v>142500</v>
      </c>
      <c r="F31" s="16"/>
      <c r="G31" s="10"/>
      <c r="H31" s="10"/>
      <c r="I31" s="10"/>
    </row>
    <row r="32" spans="1:9" ht="22.5" customHeight="1" x14ac:dyDescent="0.25">
      <c r="A32" s="236" t="str">
        <f>+Tributaria!A6</f>
        <v>4.3. Determinación de Impuestos Cedulares</v>
      </c>
      <c r="B32" s="237"/>
      <c r="C32" s="45">
        <f>+Tributaria!J6</f>
        <v>142500</v>
      </c>
      <c r="D32" s="45">
        <f>+Tributaria!K6</f>
        <v>114000</v>
      </c>
      <c r="E32" s="45">
        <f>+Tributaria!L6</f>
        <v>57000</v>
      </c>
      <c r="F32" s="12"/>
      <c r="G32" s="1"/>
      <c r="H32" s="1"/>
      <c r="I32" s="1"/>
    </row>
    <row r="33" spans="1:13" ht="22.5" customHeight="1" x14ac:dyDescent="0.25">
      <c r="A33" s="236" t="str">
        <f>+Tributaria!A7</f>
        <v>4.4. Impuesto sobre bienes personales</v>
      </c>
      <c r="B33" s="237"/>
      <c r="C33" s="45">
        <f>+Tributaria!J7</f>
        <v>209000</v>
      </c>
      <c r="D33" s="45">
        <f>+Tributaria!K7</f>
        <v>161500</v>
      </c>
      <c r="E33" s="45">
        <f>+Tributaria!L7</f>
        <v>76000</v>
      </c>
      <c r="F33" s="12"/>
      <c r="G33" s="1"/>
      <c r="H33" s="1"/>
      <c r="I33" s="1"/>
    </row>
    <row r="34" spans="1:13" ht="22.5" customHeight="1" x14ac:dyDescent="0.25">
      <c r="A34" s="236" t="str">
        <f>+Tributaria!A8</f>
        <v>4.5. Impuesto a las Ganancias - 4ta Cat DDJJ Informativa</v>
      </c>
      <c r="B34" s="237"/>
      <c r="C34" s="45">
        <f>+Tributaria!J8</f>
        <v>142500</v>
      </c>
      <c r="D34" s="45">
        <f>+Tributaria!K8</f>
        <v>114000</v>
      </c>
      <c r="E34" s="45">
        <f>+Tributaria!L8</f>
        <v>57000</v>
      </c>
      <c r="F34" s="12"/>
      <c r="G34" s="1"/>
      <c r="H34" s="1"/>
      <c r="I34" s="1"/>
    </row>
    <row r="35" spans="1:13" ht="22.5" customHeight="1" x14ac:dyDescent="0.25">
      <c r="A35" s="236" t="str">
        <f>+Tributaria!A9</f>
        <v>4.6. Impuesto al valor agregado e ingresos brutos provincial (Incluye Reg. Informativo)</v>
      </c>
      <c r="B35" s="237"/>
      <c r="C35" s="45">
        <f>+Tributaria!J9</f>
        <v>380000</v>
      </c>
      <c r="D35" s="45">
        <f>+Tributaria!K9</f>
        <v>190000</v>
      </c>
      <c r="E35" s="45">
        <f>+Tributaria!L9</f>
        <v>114000</v>
      </c>
      <c r="F35" s="12"/>
      <c r="G35" s="1"/>
      <c r="H35" s="1"/>
      <c r="I35" s="1"/>
    </row>
    <row r="36" spans="1:13" ht="22.5" customHeight="1" x14ac:dyDescent="0.25">
      <c r="A36" s="236" t="str">
        <f>+Tributaria!A10</f>
        <v>4.7. Convenio Multilateral - CM05 Anual</v>
      </c>
      <c r="B36" s="237"/>
      <c r="C36" s="45">
        <f>+Tributaria!J10</f>
        <v>142500</v>
      </c>
      <c r="D36" s="45">
        <f>+Tributaria!K10</f>
        <v>114000</v>
      </c>
      <c r="E36" s="45">
        <f>+Tributaria!L10</f>
        <v>57000</v>
      </c>
      <c r="F36" s="12"/>
      <c r="G36" s="1"/>
      <c r="H36" s="1"/>
      <c r="I36" s="1"/>
    </row>
    <row r="37" spans="1:13" ht="22.5" customHeight="1" x14ac:dyDescent="0.25">
      <c r="A37" s="236" t="str">
        <f>+Tributaria!A11</f>
        <v>4.8. Tasa de Registro e Inspección Municipal</v>
      </c>
      <c r="B37" s="237"/>
      <c r="C37" s="45">
        <f>+Tributaria!J11</f>
        <v>114000</v>
      </c>
      <c r="D37" s="45">
        <f>+Tributaria!K11</f>
        <v>57000</v>
      </c>
      <c r="E37" s="45">
        <f>+Tributaria!L11</f>
        <v>28500</v>
      </c>
      <c r="F37" s="12"/>
      <c r="G37" s="1"/>
      <c r="H37" s="1"/>
      <c r="I37" s="1"/>
    </row>
    <row r="38" spans="1:13" ht="22.5" customHeight="1" x14ac:dyDescent="0.25">
      <c r="A38" s="236" t="str">
        <f>+Tributaria!A12</f>
        <v>4.9. Impuesto a los bienes personales - acciones y participaciones societarias</v>
      </c>
      <c r="B38" s="237"/>
      <c r="C38" s="45">
        <f>+Tributaria!J12</f>
        <v>209000</v>
      </c>
      <c r="D38" s="45">
        <f>+Tributaria!K12</f>
        <v>161500</v>
      </c>
      <c r="E38" s="45">
        <f>+Tributaria!L12</f>
        <v>76000</v>
      </c>
      <c r="F38" s="12"/>
      <c r="G38" s="1"/>
      <c r="H38" s="1"/>
      <c r="I38" s="1"/>
    </row>
    <row r="39" spans="1:13" ht="22.5" customHeight="1" x14ac:dyDescent="0.25">
      <c r="A39" s="236" t="str">
        <f>+Tributaria!A13</f>
        <v>4.10. Impuesto a las ganancias sociedades</v>
      </c>
      <c r="B39" s="237"/>
      <c r="C39" s="45">
        <f>+Tributaria!J13</f>
        <v>475000</v>
      </c>
      <c r="D39" s="45">
        <f>+Tributaria!K13</f>
        <v>361000</v>
      </c>
      <c r="E39" s="45">
        <f>+Tributaria!L13</f>
        <v>180500</v>
      </c>
      <c r="F39" s="12"/>
      <c r="G39" s="1"/>
      <c r="H39" s="1"/>
      <c r="I39" s="1"/>
    </row>
    <row r="40" spans="1:13" ht="22.5" customHeight="1" x14ac:dyDescent="0.25">
      <c r="A40" s="236" t="str">
        <f>+Tributaria!A14</f>
        <v>4.11. Régimen Informativo Acciones-Participaciones Societarias</v>
      </c>
      <c r="B40" s="237"/>
      <c r="C40" s="45">
        <f>+Tributaria!J14</f>
        <v>142500</v>
      </c>
      <c r="D40" s="45">
        <f>+Tributaria!K14</f>
        <v>114000</v>
      </c>
      <c r="E40" s="45">
        <f>+Tributaria!L14</f>
        <v>57000</v>
      </c>
      <c r="F40" s="12"/>
      <c r="G40" s="1"/>
      <c r="H40" s="1"/>
      <c r="I40" s="1"/>
    </row>
    <row r="41" spans="1:13" ht="31.5" customHeight="1" x14ac:dyDescent="0.25">
      <c r="A41" s="236" t="str">
        <f>+Tributaria!A15</f>
        <v>4.12. Plan de facilidades de pago impositivo y moratorias: Valor según nivel de complejidad + 10% sobre ahorro obtenido</v>
      </c>
      <c r="B41" s="237"/>
      <c r="C41" s="45">
        <f>+Tributaria!J15</f>
        <v>209000</v>
      </c>
      <c r="D41" s="45">
        <f>+Tributaria!K15</f>
        <v>114000</v>
      </c>
      <c r="E41" s="45">
        <f>+Tributaria!L15</f>
        <v>76000</v>
      </c>
      <c r="F41" s="12"/>
      <c r="G41" s="1"/>
      <c r="H41" s="1"/>
      <c r="I41" s="1"/>
    </row>
    <row r="42" spans="1:13" ht="30" customHeight="1" x14ac:dyDescent="0.25">
      <c r="A42" s="236" t="str">
        <f>+Tributaria!A16</f>
        <v>4.13. Trámites especiales vinculados a regímenes de exteriorización de activos: Valor según nivel de complejidad + 1% sobre activo exteriorizado</v>
      </c>
      <c r="B42" s="237"/>
      <c r="C42" s="231">
        <f>+Tributaria!J16</f>
        <v>237500</v>
      </c>
      <c r="D42" s="231">
        <f>+Tributaria!K16</f>
        <v>114000</v>
      </c>
      <c r="E42" s="231">
        <f>+Tributaria!L16</f>
        <v>76000</v>
      </c>
      <c r="F42" s="12"/>
      <c r="G42" s="1"/>
      <c r="H42" s="1"/>
      <c r="I42" s="1"/>
    </row>
    <row r="43" spans="1:13" ht="22.5" customHeight="1" x14ac:dyDescent="0.25">
      <c r="A43" s="236" t="str">
        <f>+Tributaria!A17</f>
        <v>4.14. Atención de Inspecciones Fiscales - (Sobre la Base Inicial Sujeta a Ajuste)</v>
      </c>
      <c r="B43" s="237"/>
      <c r="C43" s="55">
        <f>+Tributaria!J17</f>
        <v>0.2</v>
      </c>
      <c r="D43" s="55">
        <f>+Tributaria!K17</f>
        <v>0.15</v>
      </c>
      <c r="E43" s="55">
        <f>+Tributaria!L17</f>
        <v>0.1</v>
      </c>
      <c r="F43" s="12"/>
      <c r="G43" s="1"/>
      <c r="H43" s="1"/>
      <c r="I43" s="1"/>
    </row>
    <row r="44" spans="1:13" ht="30.75" customHeight="1" x14ac:dyDescent="0.25">
      <c r="A44" s="236" t="str">
        <f>+Tributaria!A18</f>
        <v>4.15. Gestiones relativas a levantamiento de embargos y ejecuciones fiscales (Sobre la Base sujeta a embargo)</v>
      </c>
      <c r="B44" s="237"/>
      <c r="C44" s="55">
        <f>+Tributaria!J18</f>
        <v>0.15</v>
      </c>
      <c r="D44" s="55">
        <f>+Tributaria!K18</f>
        <v>0.1</v>
      </c>
      <c r="E44" s="55">
        <f>+Tributaria!L18</f>
        <v>0.06</v>
      </c>
      <c r="F44" s="12"/>
      <c r="G44" s="1"/>
      <c r="H44" s="1"/>
      <c r="I44" s="1"/>
    </row>
    <row r="45" spans="1:13" ht="9.75" customHeight="1" x14ac:dyDescent="0.25">
      <c r="A45" s="40"/>
      <c r="B45" s="40"/>
      <c r="C45" s="40"/>
      <c r="D45" s="40"/>
      <c r="E45" s="40"/>
      <c r="F45" s="8"/>
      <c r="G45" s="2"/>
      <c r="H45" s="2"/>
      <c r="I45" s="2"/>
    </row>
    <row r="46" spans="1:13" x14ac:dyDescent="0.5">
      <c r="A46" s="40"/>
      <c r="B46" s="41" t="s">
        <v>22</v>
      </c>
      <c r="G46" s="2"/>
      <c r="H46" s="2"/>
      <c r="I46" s="2"/>
    </row>
    <row r="47" spans="1:13" s="15" customFormat="1" ht="55.5" customHeight="1" x14ac:dyDescent="0.25">
      <c r="A47" s="242" t="str">
        <f>+'As Mensual'!A4:E4</f>
        <v>5.1.1. Asesoramiento mensual a Personas Humanas, registraciones de libros IVA, y liquidación de impuestos nac. prov. y municipales (No incluye las DDJJ anuales), sin liquidación de sueldos. - HONORARIO MENSUAL</v>
      </c>
      <c r="B47" s="242"/>
      <c r="C47" s="45">
        <f>+'As Mensual'!J4</f>
        <v>332500</v>
      </c>
      <c r="D47" s="45">
        <f>+'As Mensual'!K4</f>
        <v>190000</v>
      </c>
      <c r="E47" s="45">
        <f>+'As Mensual'!L4</f>
        <v>95000</v>
      </c>
      <c r="F47" s="14"/>
      <c r="G47" s="14"/>
      <c r="H47" s="14"/>
      <c r="I47" s="14"/>
    </row>
    <row r="48" spans="1:13" s="15" customFormat="1" ht="55.5" customHeight="1" x14ac:dyDescent="0.25">
      <c r="A48" s="242" t="str">
        <f>+'As Mensual'!A5:E5</f>
        <v>5.1.2. Asesoramiento mensual a Personas Humanas, con liquidación de sueldos hasta 3 empleados, registraciones de libros IVA, y liquidación de impuestos nac. prov. y municipales. (No incluye las DDJJ anuales).  (Adicional por mayor cantidad de empleados - Ver 3.1) - HONORARIO MENSUAL</v>
      </c>
      <c r="B48" s="242"/>
      <c r="C48" s="45">
        <f>+'As Mensual'!J5</f>
        <v>712500</v>
      </c>
      <c r="D48" s="45">
        <f>+'As Mensual'!K5</f>
        <v>475000</v>
      </c>
      <c r="E48" s="45">
        <f>+'As Mensual'!L5</f>
        <v>237500</v>
      </c>
      <c r="F48" s="14"/>
      <c r="G48" s="14"/>
      <c r="H48" s="14"/>
      <c r="I48" s="14"/>
      <c r="M48" s="228"/>
    </row>
    <row r="49" spans="1:13" s="15" customFormat="1" ht="55.5" customHeight="1" x14ac:dyDescent="0.25">
      <c r="A49" s="242" t="str">
        <f>+'As Mensual'!A6:E6</f>
        <v xml:space="preserve">5.2.1. Asesoramiento mensual a Personas Jurídicas, registro. de libros IVA, y liq. de impuestos nac. prov. y municipales (No incluye las DDJJ anuales), con inclusión de tareas contables, sin liquidación de sueldos. - HONORARIO MENSUAL </v>
      </c>
      <c r="B49" s="242"/>
      <c r="C49" s="45">
        <f>+'As Mensual'!J6</f>
        <v>475000</v>
      </c>
      <c r="D49" s="45">
        <f>+'As Mensual'!K6</f>
        <v>332500</v>
      </c>
      <c r="E49" s="45">
        <f>+'As Mensual'!L6</f>
        <v>142500</v>
      </c>
      <c r="F49" s="14"/>
      <c r="G49" s="14"/>
      <c r="H49" s="14"/>
      <c r="I49" s="14"/>
    </row>
    <row r="50" spans="1:13" s="15" customFormat="1" ht="55.5" customHeight="1" x14ac:dyDescent="0.25">
      <c r="A50" s="242" t="str">
        <f>+'As Mensual'!A7:E7</f>
        <v xml:space="preserve">5.2.2. Asesoramiento mensual a Personas Jurídicas con liquidación de sueldos hasta 3 empleados, registr. de libros IVA, y liq. de impuestos nac. prov. y municipales. (No incluye las DDJJ anuales), con inclusión de tareas contables. (Ad. por mayor cantidad de empleados - Ver 3.1) - HONORARIO MENSUAL </v>
      </c>
      <c r="B50" s="242"/>
      <c r="C50" s="45">
        <f>+'As Mensual'!J7</f>
        <v>950000</v>
      </c>
      <c r="D50" s="56">
        <f>+'As Mensual'!K7</f>
        <v>617500</v>
      </c>
      <c r="E50" s="56">
        <f>+'As Mensual'!L7</f>
        <v>285000</v>
      </c>
      <c r="F50" s="14"/>
      <c r="G50" s="14"/>
      <c r="H50" s="14"/>
      <c r="I50" s="14"/>
      <c r="M50" s="228"/>
    </row>
    <row r="51" spans="1:13" s="5" customFormat="1" ht="21.75" customHeight="1" x14ac:dyDescent="0.25">
      <c r="A51" s="57" t="s">
        <v>23</v>
      </c>
      <c r="B51" s="51"/>
      <c r="C51" s="58"/>
      <c r="D51" s="58"/>
      <c r="E51" s="59"/>
      <c r="F51" s="12"/>
      <c r="G51" s="12"/>
      <c r="H51" s="12"/>
      <c r="I51" s="12"/>
    </row>
    <row r="52" spans="1:13" s="5" customFormat="1" ht="21.75" customHeight="1" x14ac:dyDescent="0.25">
      <c r="A52" s="60"/>
      <c r="B52" s="61" t="s">
        <v>24</v>
      </c>
      <c r="C52" s="62">
        <f>+'As Mensual'!J8</f>
        <v>66500</v>
      </c>
      <c r="D52" s="62">
        <f>+'As Mensual'!K8</f>
        <v>47500</v>
      </c>
      <c r="E52" s="62">
        <f>+'As Mensual'!L8</f>
        <v>28500</v>
      </c>
      <c r="F52" s="12"/>
      <c r="G52" s="12"/>
      <c r="H52" s="12"/>
      <c r="I52" s="12"/>
    </row>
    <row r="53" spans="1:13" s="5" customFormat="1" ht="21.75" customHeight="1" x14ac:dyDescent="0.25">
      <c r="A53" s="57"/>
      <c r="B53" s="52" t="s">
        <v>25</v>
      </c>
      <c r="C53" s="62">
        <f>+'As Mensual'!J9</f>
        <v>237500</v>
      </c>
      <c r="D53" s="62">
        <f>+'As Mensual'!K9</f>
        <v>142500</v>
      </c>
      <c r="E53" s="62">
        <f>+'As Mensual'!L9</f>
        <v>57000</v>
      </c>
      <c r="F53" s="12"/>
      <c r="G53" s="12"/>
      <c r="H53" s="12"/>
      <c r="I53" s="12"/>
    </row>
    <row r="54" spans="1:13" s="5" customFormat="1" ht="21.75" customHeight="1" x14ac:dyDescent="0.25">
      <c r="A54" s="63" t="str">
        <f>+'As Mensual'!A10:E10</f>
        <v>5.4. Atención Única Semestral de contribuyente monotributista - Recategorizaciones</v>
      </c>
      <c r="B54" s="61"/>
      <c r="C54" s="62">
        <f>+'As Mensual'!J10</f>
        <v>237500</v>
      </c>
      <c r="D54" s="62">
        <f>+'As Mensual'!K10</f>
        <v>142500</v>
      </c>
      <c r="E54" s="62">
        <f>+'As Mensual'!L10</f>
        <v>95000</v>
      </c>
      <c r="F54" s="12"/>
      <c r="G54" s="12"/>
      <c r="H54" s="12"/>
      <c r="I54" s="12"/>
    </row>
    <row r="55" spans="1:13" s="5" customFormat="1" ht="21.75" customHeight="1" x14ac:dyDescent="0.25">
      <c r="A55" s="63" t="str">
        <f>+'As Mensual'!A11:E11</f>
        <v xml:space="preserve">5.5. Informe sobre ingresos personales </v>
      </c>
      <c r="B55" s="63"/>
      <c r="C55" s="44">
        <f>+'As Mensual'!J11</f>
        <v>427500</v>
      </c>
      <c r="D55" s="44">
        <f>+'As Mensual'!K11</f>
        <v>171000</v>
      </c>
      <c r="E55" s="44">
        <f>+'As Mensual'!L11</f>
        <v>85500</v>
      </c>
      <c r="F55" s="12"/>
      <c r="G55" s="12"/>
      <c r="H55" s="12"/>
      <c r="I55" s="12"/>
    </row>
    <row r="56" spans="1:13" s="5" customFormat="1" ht="21.75" customHeight="1" x14ac:dyDescent="0.25">
      <c r="A56" s="63" t="str">
        <f>+'As Mensual'!A12:E12</f>
        <v>5.6. Informe sobre Origen y Licitud de Fondos</v>
      </c>
      <c r="B56" s="63"/>
      <c r="C56" s="44">
        <f>+'As Mensual'!J12</f>
        <v>475000</v>
      </c>
      <c r="D56" s="44">
        <f>+'As Mensual'!K12</f>
        <v>190000</v>
      </c>
      <c r="E56" s="44">
        <f>+'As Mensual'!L12</f>
        <v>85500</v>
      </c>
      <c r="F56" s="12"/>
      <c r="G56" s="12"/>
      <c r="H56" s="12"/>
      <c r="I56" s="12"/>
    </row>
    <row r="57" spans="1:13" s="5" customFormat="1" ht="21.75" customHeight="1" x14ac:dyDescent="0.25">
      <c r="A57" s="63" t="str">
        <f>+'As Mensual'!A13:E13</f>
        <v>5.7. Emisión de Certificado COTI (Código de Oferta de Transferencia de Inmuebles)</v>
      </c>
      <c r="B57" s="63"/>
      <c r="C57" s="44">
        <f>+'As Mensual'!J13</f>
        <v>332500</v>
      </c>
      <c r="D57" s="44">
        <f>+'As Mensual'!K13</f>
        <v>142500</v>
      </c>
      <c r="E57" s="44">
        <f>+'As Mensual'!L13</f>
        <v>28500</v>
      </c>
      <c r="F57" s="12"/>
      <c r="G57" s="12"/>
      <c r="H57" s="12"/>
      <c r="I57" s="12"/>
    </row>
    <row r="58" spans="1:13" s="5" customFormat="1" ht="21.75" customHeight="1" x14ac:dyDescent="0.25">
      <c r="A58" s="63" t="str">
        <f>+'As Mensual'!A14:E14</f>
        <v>5.8. Otros: Régimen de registración de contratos de locación de inmuebles (RELI-AFIP / RAI-ATP)</v>
      </c>
      <c r="B58" s="63"/>
      <c r="C58" s="44">
        <f>+'As Mensual'!J14</f>
        <v>95000</v>
      </c>
      <c r="D58" s="44">
        <f>+'As Mensual'!K14</f>
        <v>47500</v>
      </c>
      <c r="E58" s="44">
        <f>+'As Mensual'!L14</f>
        <v>19000</v>
      </c>
      <c r="F58" s="12"/>
      <c r="G58" s="12"/>
      <c r="H58" s="12"/>
      <c r="I58" s="12"/>
    </row>
    <row r="59" spans="1:13" s="5" customFormat="1" ht="21.75" customHeight="1" x14ac:dyDescent="0.25">
      <c r="A59" s="63" t="str">
        <f>+'As Mensual'!A15:E15</f>
        <v>5.9. Otros: Formulario 572 Web</v>
      </c>
      <c r="B59" s="63"/>
      <c r="C59" s="44">
        <f>+'As Mensual'!J15</f>
        <v>95000</v>
      </c>
      <c r="D59" s="44">
        <f>+'As Mensual'!K15</f>
        <v>38000</v>
      </c>
      <c r="E59" s="44">
        <f>+'As Mensual'!L15</f>
        <v>19000</v>
      </c>
      <c r="F59" s="12"/>
      <c r="G59" s="12"/>
      <c r="H59" s="12"/>
      <c r="I59" s="12"/>
    </row>
    <row r="60" spans="1:13" s="5" customFormat="1" ht="21.75" customHeight="1" x14ac:dyDescent="0.25">
      <c r="A60" s="63" t="str">
        <f>+'As Mensual'!A16:E16</f>
        <v>5.10. Otros: Devolución Percepciones Sujetos No Inscriptos</v>
      </c>
      <c r="B60" s="63"/>
      <c r="C60" s="44">
        <f>+'As Mensual'!J16</f>
        <v>142500</v>
      </c>
      <c r="D60" s="44">
        <f>+'As Mensual'!K16</f>
        <v>66500</v>
      </c>
      <c r="E60" s="44">
        <f>+'As Mensual'!L16</f>
        <v>28500</v>
      </c>
      <c r="F60" s="12"/>
      <c r="G60" s="12"/>
      <c r="H60" s="12"/>
      <c r="I60" s="12"/>
    </row>
    <row r="61" spans="1:13" s="5" customFormat="1" ht="21.75" customHeight="1" x14ac:dyDescent="0.25">
      <c r="A61" s="63" t="str">
        <f>+'As Mensual'!A17:E17</f>
        <v>5.11. Otros: Personal de Casas Particulares; Recibos mensuales, liquidación de aportes y contribuciones</v>
      </c>
      <c r="B61" s="63"/>
      <c r="C61" s="44">
        <f>+'As Mensual'!J17</f>
        <v>57000</v>
      </c>
      <c r="D61" s="44">
        <f>+'As Mensual'!K17</f>
        <v>28500</v>
      </c>
      <c r="E61" s="44">
        <f>+'As Mensual'!L17</f>
        <v>9500</v>
      </c>
      <c r="F61" s="12"/>
      <c r="G61" s="12"/>
      <c r="H61" s="12"/>
      <c r="I61" s="12"/>
    </row>
    <row r="62" spans="1:13" ht="32.25" customHeight="1" x14ac:dyDescent="0.4">
      <c r="A62" s="248" t="str">
        <f>+Nomenclador!A65</f>
        <v>5.12. Especiales UIF - Tareas relacionadas a Prevención del Lavado de Activos y Financiación del Terrorismo s/normativa referida a la actuación del contador público como auditor externo o síndico societario</v>
      </c>
      <c r="B62" s="249"/>
      <c r="C62" s="250"/>
      <c r="D62" s="250"/>
      <c r="E62" s="251"/>
      <c r="F62" s="27"/>
    </row>
    <row r="63" spans="1:13" ht="45.75" customHeight="1" x14ac:dyDescent="0.25">
      <c r="A63" s="64"/>
      <c r="B63" s="65" t="s">
        <v>26</v>
      </c>
      <c r="C63" s="245" t="s">
        <v>27</v>
      </c>
      <c r="D63" s="246"/>
      <c r="E63" s="247"/>
      <c r="F63" s="27"/>
    </row>
    <row r="64" spans="1:13" s="5" customFormat="1" ht="15" x14ac:dyDescent="0.25">
      <c r="A64" s="66"/>
      <c r="B64" s="67" t="s">
        <v>28</v>
      </c>
      <c r="C64" s="245" t="s">
        <v>29</v>
      </c>
      <c r="D64" s="246"/>
      <c r="E64" s="247"/>
      <c r="F64" s="28"/>
    </row>
    <row r="65" spans="1:13" s="5" customFormat="1" ht="29.25" customHeight="1" x14ac:dyDescent="0.25">
      <c r="A65" s="66"/>
      <c r="B65" s="68" t="s">
        <v>30</v>
      </c>
      <c r="C65" s="44">
        <f>+'As Mensual'!J21</f>
        <v>902500</v>
      </c>
      <c r="D65" s="44">
        <f>+'As Mensual'!K21</f>
        <v>646000</v>
      </c>
      <c r="E65" s="44">
        <f>+'As Mensual'!L21</f>
        <v>427500</v>
      </c>
      <c r="F65" s="24"/>
      <c r="G65" s="23"/>
      <c r="H65" s="23"/>
      <c r="I65" s="23"/>
      <c r="J65" s="23"/>
      <c r="K65" s="23"/>
    </row>
    <row r="66" spans="1:13" ht="30" customHeight="1" x14ac:dyDescent="0.25">
      <c r="A66" s="69"/>
      <c r="B66" s="70" t="s">
        <v>31</v>
      </c>
      <c r="C66" s="44">
        <f>+'As Mensual'!J22</f>
        <v>47500</v>
      </c>
      <c r="D66" s="44">
        <f>+'As Mensual'!K22</f>
        <v>28500</v>
      </c>
      <c r="E66" s="44">
        <f>+'As Mensual'!L22</f>
        <v>9500</v>
      </c>
      <c r="F66" s="22"/>
      <c r="G66" s="22"/>
      <c r="H66" s="22"/>
      <c r="I66" s="22"/>
      <c r="J66" s="22"/>
      <c r="K66" s="22"/>
      <c r="L66" s="13"/>
      <c r="M66" s="13"/>
    </row>
    <row r="67" spans="1:13" ht="9.75" customHeight="1" x14ac:dyDescent="0.4">
      <c r="A67" s="38"/>
      <c r="B67" s="38"/>
      <c r="C67" s="71"/>
      <c r="D67" s="71"/>
      <c r="E67" s="71"/>
      <c r="F67" s="2"/>
      <c r="G67" s="2"/>
      <c r="H67" s="2"/>
      <c r="I67" s="2"/>
    </row>
    <row r="68" spans="1:13" x14ac:dyDescent="0.5">
      <c r="A68" s="38"/>
      <c r="B68" s="41" t="s">
        <v>32</v>
      </c>
    </row>
    <row r="69" spans="1:13" ht="15" x14ac:dyDescent="0.25">
      <c r="A69" s="43" t="str">
        <f>+Auditoria!A4</f>
        <v>6.1.Auditoría realizada a fin de emitir informes y dictámenes</v>
      </c>
      <c r="B69" s="43"/>
      <c r="C69" s="44">
        <f>+Auditoria!$J$4</f>
        <v>1900000</v>
      </c>
      <c r="D69" s="44">
        <f>+Auditoria!$K$4</f>
        <v>1425000</v>
      </c>
      <c r="E69" s="44">
        <f>+Auditoria!$L$4</f>
        <v>712500</v>
      </c>
    </row>
    <row r="70" spans="1:13" ht="15" x14ac:dyDescent="0.25">
      <c r="A70" s="54" t="s">
        <v>33</v>
      </c>
      <c r="B70" s="61"/>
      <c r="C70" s="72">
        <f>+C69</f>
        <v>1900000</v>
      </c>
      <c r="D70" s="72">
        <f t="shared" ref="D70:E70" si="0">+D69</f>
        <v>1425000</v>
      </c>
      <c r="E70" s="44">
        <f t="shared" si="0"/>
        <v>712500</v>
      </c>
    </row>
    <row r="71" spans="1:13" ht="15" x14ac:dyDescent="0.25">
      <c r="A71" s="63" t="s">
        <v>34</v>
      </c>
      <c r="B71" s="43"/>
      <c r="C71" s="253" t="s">
        <v>35</v>
      </c>
      <c r="D71" s="254"/>
      <c r="E71" s="255"/>
    </row>
    <row r="72" spans="1:13" ht="9.75" customHeight="1" x14ac:dyDescent="0.5"/>
    <row r="73" spans="1:13" x14ac:dyDescent="0.5">
      <c r="A73" s="38"/>
      <c r="B73" s="41" t="s">
        <v>36</v>
      </c>
    </row>
    <row r="74" spans="1:13" ht="27" customHeight="1" x14ac:dyDescent="0.25">
      <c r="A74" s="240" t="s">
        <v>37</v>
      </c>
      <c r="B74" s="252"/>
      <c r="C74" s="44">
        <f>+Complejidad!B19</f>
        <v>38000</v>
      </c>
      <c r="D74" s="44">
        <f>+Complejidad!D19</f>
        <v>28500</v>
      </c>
      <c r="E74" s="44">
        <f>+'Valor Mod'!H6</f>
        <v>9500</v>
      </c>
    </row>
    <row r="75" spans="1:13" ht="182.25" customHeight="1" x14ac:dyDescent="0.5">
      <c r="A75" s="229"/>
      <c r="B75" s="229"/>
      <c r="C75" s="244"/>
      <c r="D75" s="244"/>
      <c r="E75" s="244"/>
    </row>
    <row r="76" spans="1:13" x14ac:dyDescent="0.5">
      <c r="B76" s="73"/>
    </row>
    <row r="77" spans="1:13" x14ac:dyDescent="0.5">
      <c r="B77" s="73"/>
    </row>
    <row r="78" spans="1:13" x14ac:dyDescent="0.5">
      <c r="B78" s="74" t="s">
        <v>112</v>
      </c>
    </row>
  </sheetData>
  <mergeCells count="38">
    <mergeCell ref="C75:E75"/>
    <mergeCell ref="C63:E63"/>
    <mergeCell ref="A62:E62"/>
    <mergeCell ref="C64:E64"/>
    <mergeCell ref="A42:B42"/>
    <mergeCell ref="A74:B74"/>
    <mergeCell ref="C71:E71"/>
    <mergeCell ref="A44:B44"/>
    <mergeCell ref="A47:B47"/>
    <mergeCell ref="A50:B50"/>
    <mergeCell ref="A48:B48"/>
    <mergeCell ref="A49:B49"/>
    <mergeCell ref="A39:B39"/>
    <mergeCell ref="A41:B41"/>
    <mergeCell ref="A43:B43"/>
    <mergeCell ref="A33:B33"/>
    <mergeCell ref="A34:B34"/>
    <mergeCell ref="A35:B35"/>
    <mergeCell ref="A38:B38"/>
    <mergeCell ref="A37:B37"/>
    <mergeCell ref="A36:B36"/>
    <mergeCell ref="A40:B40"/>
    <mergeCell ref="B1:E1"/>
    <mergeCell ref="G5:I5"/>
    <mergeCell ref="A3:E3"/>
    <mergeCell ref="A5:E5"/>
    <mergeCell ref="A32:B32"/>
    <mergeCell ref="C7:E7"/>
    <mergeCell ref="A14:B14"/>
    <mergeCell ref="A15:B15"/>
    <mergeCell ref="A16:B16"/>
    <mergeCell ref="A19:B19"/>
    <mergeCell ref="A25:B25"/>
    <mergeCell ref="A26:B26"/>
    <mergeCell ref="A27:B27"/>
    <mergeCell ref="A30:B30"/>
    <mergeCell ref="A31:B31"/>
    <mergeCell ref="A4:E4"/>
  </mergeCells>
  <pageMargins left="0.70866141732283472" right="0.70866141732283472" top="1.3779527559055118" bottom="0.74803149606299213" header="0.31496062992125984" footer="0.31496062992125984"/>
  <pageSetup paperSize="5" scale="88" fitToWidth="0" fitToHeight="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BB86"/>
  <sheetViews>
    <sheetView showGridLines="0" zoomScale="115" zoomScaleNormal="115" workbookViewId="0">
      <selection activeCell="A36" sqref="A36:K36"/>
    </sheetView>
  </sheetViews>
  <sheetFormatPr baseColWidth="10" defaultColWidth="11.42578125" defaultRowHeight="15" x14ac:dyDescent="0.25"/>
  <cols>
    <col min="1" max="1" width="11.85546875" style="2" bestFit="1" customWidth="1"/>
    <col min="2" max="2" width="11.42578125" style="2"/>
    <col min="3" max="4" width="11.42578125" style="2" customWidth="1"/>
    <col min="5" max="17" width="11.42578125" style="2"/>
  </cols>
  <sheetData>
    <row r="1" spans="1:11" ht="45" customHeight="1" thickBot="1" x14ac:dyDescent="0.3">
      <c r="A1" s="258" t="s">
        <v>38</v>
      </c>
      <c r="B1" s="259"/>
      <c r="C1" s="259"/>
      <c r="D1" s="259"/>
      <c r="E1" s="259"/>
      <c r="F1" s="259"/>
      <c r="G1" s="259"/>
      <c r="H1" s="259"/>
      <c r="I1" s="259"/>
      <c r="J1" s="75"/>
      <c r="K1" s="76"/>
    </row>
    <row r="2" spans="1:11" ht="19.5" x14ac:dyDescent="0.5">
      <c r="A2" s="257" t="s">
        <v>39</v>
      </c>
      <c r="B2" s="257"/>
      <c r="C2" s="257"/>
      <c r="D2" s="257"/>
      <c r="E2" s="257"/>
      <c r="F2" s="257"/>
      <c r="G2" s="257"/>
      <c r="H2" s="257"/>
      <c r="I2" s="257"/>
      <c r="J2" s="41" t="s">
        <v>113</v>
      </c>
      <c r="K2" s="38"/>
    </row>
    <row r="3" spans="1:11" ht="17.25" hidden="1" x14ac:dyDescent="0.4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</row>
    <row r="4" spans="1:11" ht="17.25" x14ac:dyDescent="0.4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</row>
    <row r="5" spans="1:11" ht="19.5" x14ac:dyDescent="0.5">
      <c r="A5" s="38"/>
      <c r="B5" s="77" t="s">
        <v>6</v>
      </c>
      <c r="C5" s="77"/>
      <c r="D5" s="77"/>
      <c r="E5" s="38"/>
      <c r="F5" s="38"/>
      <c r="G5" s="38"/>
      <c r="H5" s="38"/>
      <c r="I5" s="38"/>
      <c r="J5" s="38"/>
      <c r="K5" s="38"/>
    </row>
    <row r="6" spans="1:11" ht="17.25" x14ac:dyDescent="0.4">
      <c r="A6" s="256" t="s">
        <v>7</v>
      </c>
      <c r="B6" s="256"/>
      <c r="C6" s="256"/>
      <c r="D6" s="256"/>
      <c r="E6" s="256"/>
      <c r="F6" s="256"/>
      <c r="G6" s="256"/>
      <c r="H6" s="256"/>
      <c r="I6" s="256"/>
      <c r="J6" s="256"/>
      <c r="K6" s="256"/>
    </row>
    <row r="7" spans="1:11" ht="17.25" x14ac:dyDescent="0.4">
      <c r="A7" s="256" t="s">
        <v>8</v>
      </c>
      <c r="B7" s="256"/>
      <c r="C7" s="256"/>
      <c r="D7" s="256"/>
      <c r="E7" s="256"/>
      <c r="F7" s="256"/>
      <c r="G7" s="256"/>
      <c r="H7" s="256"/>
      <c r="I7" s="256"/>
      <c r="J7" s="256"/>
      <c r="K7" s="256"/>
    </row>
    <row r="8" spans="1:11" ht="17.25" hidden="1" x14ac:dyDescent="0.4">
      <c r="A8" s="38"/>
      <c r="B8" s="38"/>
      <c r="C8" s="38"/>
      <c r="D8" s="38"/>
      <c r="E8" s="38"/>
      <c r="F8" s="38"/>
      <c r="G8" s="38"/>
      <c r="H8" s="38"/>
      <c r="I8" s="38"/>
      <c r="J8" s="38"/>
      <c r="K8" s="38"/>
    </row>
    <row r="9" spans="1:11" ht="17.25" hidden="1" x14ac:dyDescent="0.4">
      <c r="A9" s="38"/>
      <c r="B9" s="38"/>
      <c r="C9" s="38"/>
      <c r="D9" s="38"/>
      <c r="E9" s="38"/>
      <c r="F9" s="38"/>
      <c r="G9" s="38"/>
      <c r="H9" s="38"/>
      <c r="I9" s="38"/>
      <c r="J9" s="38"/>
      <c r="K9" s="38"/>
    </row>
    <row r="10" spans="1:11" ht="17.25" hidden="1" x14ac:dyDescent="0.4">
      <c r="A10" s="38"/>
      <c r="B10" s="38"/>
      <c r="C10" s="38"/>
      <c r="D10" s="38"/>
      <c r="E10" s="38"/>
      <c r="F10" s="38"/>
      <c r="G10" s="38"/>
      <c r="H10" s="38"/>
      <c r="I10" s="38"/>
      <c r="J10" s="38"/>
      <c r="K10" s="38"/>
    </row>
    <row r="11" spans="1:11" ht="17.25" hidden="1" x14ac:dyDescent="0.4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</row>
    <row r="12" spans="1:11" ht="17.25" hidden="1" x14ac:dyDescent="0.4">
      <c r="A12" s="38"/>
      <c r="B12" s="38"/>
      <c r="C12" s="38"/>
      <c r="D12" s="38"/>
      <c r="E12" s="38"/>
      <c r="F12" s="38"/>
      <c r="G12" s="38"/>
      <c r="H12" s="38"/>
      <c r="I12" s="38"/>
      <c r="J12" s="38"/>
      <c r="K12" s="38"/>
    </row>
    <row r="13" spans="1:11" ht="17.25" x14ac:dyDescent="0.4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</row>
    <row r="14" spans="1:11" ht="19.5" x14ac:dyDescent="0.5">
      <c r="A14" s="38"/>
      <c r="B14" s="77" t="s">
        <v>9</v>
      </c>
      <c r="C14" s="77"/>
      <c r="D14" s="77"/>
      <c r="E14" s="77"/>
      <c r="F14" s="77"/>
      <c r="G14" s="77"/>
      <c r="H14" s="38"/>
      <c r="I14" s="38"/>
      <c r="J14" s="38"/>
      <c r="K14" s="38"/>
    </row>
    <row r="15" spans="1:11" ht="29.25" customHeight="1" x14ac:dyDescent="0.4">
      <c r="A15" s="260" t="s">
        <v>40</v>
      </c>
      <c r="B15" s="260"/>
      <c r="C15" s="260"/>
      <c r="D15" s="260"/>
      <c r="E15" s="260"/>
      <c r="F15" s="260"/>
      <c r="G15" s="260"/>
      <c r="H15" s="260"/>
      <c r="I15" s="260"/>
      <c r="J15" s="260"/>
      <c r="K15" s="260"/>
    </row>
    <row r="16" spans="1:11" ht="17.25" x14ac:dyDescent="0.4">
      <c r="A16" s="256" t="s">
        <v>41</v>
      </c>
      <c r="B16" s="256"/>
      <c r="C16" s="256"/>
      <c r="D16" s="256"/>
      <c r="E16" s="256"/>
      <c r="F16" s="256"/>
      <c r="G16" s="256"/>
      <c r="H16" s="256"/>
      <c r="I16" s="256"/>
      <c r="J16" s="256"/>
      <c r="K16" s="256"/>
    </row>
    <row r="17" spans="1:11" ht="17.25" x14ac:dyDescent="0.4">
      <c r="A17" s="256" t="s">
        <v>11</v>
      </c>
      <c r="B17" s="256"/>
      <c r="C17" s="256"/>
      <c r="D17" s="256"/>
      <c r="E17" s="256"/>
      <c r="F17" s="256"/>
      <c r="G17" s="256"/>
      <c r="H17" s="256"/>
      <c r="I17" s="256"/>
      <c r="J17" s="256"/>
      <c r="K17" s="256"/>
    </row>
    <row r="18" spans="1:11" ht="17.25" hidden="1" x14ac:dyDescent="0.4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</row>
    <row r="19" spans="1:11" ht="17.25" hidden="1" x14ac:dyDescent="0.4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</row>
    <row r="20" spans="1:11" ht="17.25" hidden="1" x14ac:dyDescent="0.4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</row>
    <row r="21" spans="1:11" ht="17.25" hidden="1" x14ac:dyDescent="0.4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</row>
    <row r="22" spans="1:11" ht="17.25" x14ac:dyDescent="0.4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</row>
    <row r="23" spans="1:11" ht="19.5" x14ac:dyDescent="0.5">
      <c r="A23" s="38"/>
      <c r="B23" s="77" t="s">
        <v>12</v>
      </c>
      <c r="C23" s="77"/>
      <c r="D23" s="77"/>
      <c r="E23" s="77"/>
      <c r="F23" s="77"/>
      <c r="G23" s="77"/>
      <c r="H23" s="38"/>
      <c r="I23" s="38"/>
      <c r="J23" s="38"/>
      <c r="K23" s="38"/>
    </row>
    <row r="24" spans="1:11" ht="24" customHeight="1" x14ac:dyDescent="0.4">
      <c r="A24" s="260" t="s">
        <v>120</v>
      </c>
      <c r="B24" s="260"/>
      <c r="C24" s="260"/>
      <c r="D24" s="260"/>
      <c r="E24" s="260"/>
      <c r="F24" s="260"/>
      <c r="G24" s="260"/>
      <c r="H24" s="260"/>
      <c r="I24" s="260"/>
      <c r="J24" s="260"/>
      <c r="K24" s="260"/>
    </row>
    <row r="25" spans="1:11" ht="17.25" x14ac:dyDescent="0.4">
      <c r="A25" s="256" t="s">
        <v>19</v>
      </c>
      <c r="B25" s="256"/>
      <c r="C25" s="256"/>
      <c r="D25" s="256"/>
      <c r="E25" s="256"/>
      <c r="F25" s="256"/>
      <c r="G25" s="256"/>
      <c r="H25" s="256"/>
      <c r="I25" s="256"/>
      <c r="J25" s="256"/>
      <c r="K25" s="256"/>
    </row>
    <row r="26" spans="1:11" ht="17.25" x14ac:dyDescent="0.4">
      <c r="A26" s="256" t="s">
        <v>42</v>
      </c>
      <c r="B26" s="256"/>
      <c r="C26" s="256"/>
      <c r="D26" s="256"/>
      <c r="E26" s="256"/>
      <c r="F26" s="256"/>
      <c r="G26" s="256"/>
      <c r="H26" s="256"/>
      <c r="I26" s="256"/>
      <c r="J26" s="256"/>
      <c r="K26" s="256"/>
    </row>
    <row r="27" spans="1:11" ht="17.25" x14ac:dyDescent="0.4">
      <c r="A27" s="256" t="s">
        <v>121</v>
      </c>
      <c r="B27" s="256"/>
      <c r="C27" s="256"/>
      <c r="D27" s="256"/>
      <c r="E27" s="256"/>
      <c r="F27" s="256"/>
      <c r="G27" s="256"/>
      <c r="H27" s="256"/>
      <c r="I27" s="256"/>
      <c r="J27" s="256"/>
      <c r="K27" s="256"/>
    </row>
    <row r="28" spans="1:11" ht="17.25" hidden="1" x14ac:dyDescent="0.4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</row>
    <row r="29" spans="1:11" ht="17.25" hidden="1" x14ac:dyDescent="0.4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</row>
    <row r="30" spans="1:11" ht="17.25" hidden="1" x14ac:dyDescent="0.4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</row>
    <row r="31" spans="1:11" ht="17.25" x14ac:dyDescent="0.4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</row>
    <row r="32" spans="1:11" ht="19.5" x14ac:dyDescent="0.5">
      <c r="A32" s="38"/>
      <c r="B32" s="77" t="s">
        <v>21</v>
      </c>
      <c r="C32" s="77"/>
      <c r="D32" s="77"/>
      <c r="E32" s="77"/>
      <c r="F32" s="77"/>
      <c r="G32" s="77"/>
      <c r="H32" s="38"/>
      <c r="I32" s="38"/>
      <c r="J32" s="38"/>
      <c r="K32" s="38"/>
    </row>
    <row r="33" spans="1:11" ht="17.25" x14ac:dyDescent="0.4">
      <c r="A33" s="256" t="s">
        <v>43</v>
      </c>
      <c r="B33" s="256"/>
      <c r="C33" s="256"/>
      <c r="D33" s="256"/>
      <c r="E33" s="256"/>
      <c r="F33" s="256"/>
      <c r="G33" s="256"/>
      <c r="H33" s="256"/>
      <c r="I33" s="256"/>
      <c r="J33" s="256"/>
      <c r="K33" s="256"/>
    </row>
    <row r="34" spans="1:11" ht="17.25" x14ac:dyDescent="0.4">
      <c r="A34" s="256" t="s">
        <v>44</v>
      </c>
      <c r="B34" s="256"/>
      <c r="C34" s="256"/>
      <c r="D34" s="256"/>
      <c r="E34" s="256"/>
      <c r="F34" s="256"/>
      <c r="G34" s="256"/>
      <c r="H34" s="256"/>
      <c r="I34" s="256"/>
      <c r="J34" s="256"/>
      <c r="K34" s="256"/>
    </row>
    <row r="35" spans="1:11" ht="17.25" x14ac:dyDescent="0.4">
      <c r="A35" s="256" t="s">
        <v>45</v>
      </c>
      <c r="B35" s="256"/>
      <c r="C35" s="256"/>
      <c r="D35" s="256"/>
      <c r="E35" s="256"/>
      <c r="F35" s="256"/>
      <c r="G35" s="256"/>
      <c r="H35" s="256"/>
      <c r="I35" s="256"/>
      <c r="J35" s="256"/>
      <c r="K35" s="256"/>
    </row>
    <row r="36" spans="1:11" ht="17.25" x14ac:dyDescent="0.4">
      <c r="A36" s="256" t="s">
        <v>46</v>
      </c>
      <c r="B36" s="256"/>
      <c r="C36" s="256"/>
      <c r="D36" s="256"/>
      <c r="E36" s="256"/>
      <c r="F36" s="256"/>
      <c r="G36" s="256"/>
      <c r="H36" s="256"/>
      <c r="I36" s="256"/>
      <c r="J36" s="256"/>
      <c r="K36" s="256"/>
    </row>
    <row r="37" spans="1:11" ht="17.25" x14ac:dyDescent="0.4">
      <c r="A37" s="256" t="s">
        <v>47</v>
      </c>
      <c r="B37" s="256"/>
      <c r="C37" s="256"/>
      <c r="D37" s="256"/>
      <c r="E37" s="256"/>
      <c r="F37" s="256"/>
      <c r="G37" s="256"/>
      <c r="H37" s="256"/>
      <c r="I37" s="256"/>
      <c r="J37" s="256"/>
      <c r="K37" s="256"/>
    </row>
    <row r="38" spans="1:11" ht="17.25" x14ac:dyDescent="0.4">
      <c r="A38" s="256" t="s">
        <v>122</v>
      </c>
      <c r="B38" s="256"/>
      <c r="C38" s="256"/>
      <c r="D38" s="256"/>
      <c r="E38" s="256"/>
      <c r="F38" s="256"/>
      <c r="G38" s="256"/>
      <c r="H38" s="256"/>
      <c r="I38" s="256"/>
      <c r="J38" s="256"/>
      <c r="K38" s="256"/>
    </row>
    <row r="39" spans="1:11" ht="17.25" x14ac:dyDescent="0.4">
      <c r="A39" s="256" t="s">
        <v>48</v>
      </c>
      <c r="B39" s="256"/>
      <c r="C39" s="256"/>
      <c r="D39" s="256"/>
      <c r="E39" s="256"/>
      <c r="F39" s="256"/>
      <c r="G39" s="256"/>
      <c r="H39" s="256"/>
      <c r="I39" s="256"/>
      <c r="J39" s="256"/>
      <c r="K39" s="256"/>
    </row>
    <row r="40" spans="1:11" ht="17.25" x14ac:dyDescent="0.4">
      <c r="A40" s="256" t="s">
        <v>123</v>
      </c>
      <c r="B40" s="256"/>
      <c r="C40" s="256"/>
      <c r="D40" s="256"/>
      <c r="E40" s="256"/>
      <c r="F40" s="256"/>
      <c r="G40" s="256"/>
      <c r="H40" s="256"/>
      <c r="I40" s="256"/>
      <c r="J40" s="256"/>
      <c r="K40" s="256"/>
    </row>
    <row r="41" spans="1:11" ht="17.25" x14ac:dyDescent="0.4">
      <c r="A41" s="256" t="s">
        <v>49</v>
      </c>
      <c r="B41" s="256"/>
      <c r="C41" s="256"/>
      <c r="D41" s="256"/>
      <c r="E41" s="256"/>
      <c r="F41" s="256"/>
      <c r="G41" s="256"/>
      <c r="H41" s="256"/>
      <c r="I41" s="256"/>
      <c r="J41" s="256"/>
      <c r="K41" s="256"/>
    </row>
    <row r="42" spans="1:11" ht="17.25" x14ac:dyDescent="0.4">
      <c r="A42" s="256" t="s">
        <v>50</v>
      </c>
      <c r="B42" s="256"/>
      <c r="C42" s="256"/>
      <c r="D42" s="256"/>
      <c r="E42" s="256"/>
      <c r="F42" s="256"/>
      <c r="G42" s="256"/>
      <c r="H42" s="256"/>
      <c r="I42" s="256"/>
      <c r="J42" s="256"/>
      <c r="K42" s="256"/>
    </row>
    <row r="43" spans="1:11" ht="17.25" x14ac:dyDescent="0.4">
      <c r="A43" s="256" t="s">
        <v>124</v>
      </c>
      <c r="B43" s="256"/>
      <c r="C43" s="256"/>
      <c r="D43" s="256"/>
      <c r="E43" s="256"/>
      <c r="F43" s="256"/>
      <c r="G43" s="256"/>
      <c r="H43" s="256"/>
      <c r="I43" s="256"/>
      <c r="J43" s="256"/>
      <c r="K43" s="256"/>
    </row>
    <row r="44" spans="1:11" ht="17.25" x14ac:dyDescent="0.4">
      <c r="A44" s="78" t="s">
        <v>136</v>
      </c>
      <c r="B44" s="78"/>
      <c r="C44" s="78"/>
      <c r="D44" s="78"/>
      <c r="E44" s="78"/>
      <c r="F44" s="78"/>
      <c r="G44" s="78"/>
      <c r="H44" s="78"/>
      <c r="I44" s="78"/>
      <c r="J44" s="78"/>
      <c r="K44" s="78"/>
    </row>
    <row r="45" spans="1:11" ht="17.25" x14ac:dyDescent="0.4">
      <c r="A45" s="78" t="s">
        <v>137</v>
      </c>
      <c r="B45" s="78"/>
      <c r="C45" s="78"/>
      <c r="D45" s="78"/>
      <c r="E45" s="78"/>
      <c r="F45" s="78"/>
      <c r="G45" s="78"/>
      <c r="H45" s="78"/>
      <c r="I45" s="78"/>
      <c r="J45" s="78"/>
      <c r="K45" s="78"/>
    </row>
    <row r="46" spans="1:11" ht="17.25" x14ac:dyDescent="0.4">
      <c r="A46" s="256" t="s">
        <v>51</v>
      </c>
      <c r="B46" s="256"/>
      <c r="C46" s="256"/>
      <c r="D46" s="256"/>
      <c r="E46" s="256"/>
      <c r="F46" s="256"/>
      <c r="G46" s="256"/>
      <c r="H46" s="256"/>
      <c r="I46" s="256"/>
      <c r="J46" s="256"/>
      <c r="K46" s="256"/>
    </row>
    <row r="47" spans="1:11" ht="17.25" x14ac:dyDescent="0.4">
      <c r="A47" s="256" t="s">
        <v>52</v>
      </c>
      <c r="B47" s="256"/>
      <c r="C47" s="256"/>
      <c r="D47" s="256"/>
      <c r="E47" s="256"/>
      <c r="F47" s="256"/>
      <c r="G47" s="256"/>
      <c r="H47" s="256"/>
      <c r="I47" s="256"/>
      <c r="J47" s="256"/>
      <c r="K47" s="256"/>
    </row>
    <row r="48" spans="1:11" ht="17.25" x14ac:dyDescent="0.4">
      <c r="A48" s="256"/>
      <c r="B48" s="256"/>
      <c r="C48" s="256"/>
      <c r="D48" s="256"/>
      <c r="E48" s="256"/>
      <c r="F48" s="256"/>
      <c r="G48" s="256"/>
      <c r="H48" s="256"/>
      <c r="I48" s="256"/>
      <c r="J48" s="256"/>
      <c r="K48" s="256"/>
    </row>
    <row r="49" spans="1:11" ht="17.25" hidden="1" x14ac:dyDescent="0.4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</row>
    <row r="50" spans="1:11" ht="19.5" x14ac:dyDescent="0.5">
      <c r="A50" s="38"/>
      <c r="B50" s="77" t="s">
        <v>53</v>
      </c>
      <c r="C50" s="77"/>
      <c r="D50" s="77"/>
      <c r="E50" s="77"/>
      <c r="F50" s="77"/>
      <c r="G50" s="77"/>
      <c r="H50" s="77"/>
      <c r="I50" s="38"/>
      <c r="J50" s="38"/>
      <c r="K50" s="38"/>
    </row>
    <row r="51" spans="1:11" ht="36.75" customHeight="1" x14ac:dyDescent="0.4">
      <c r="A51" s="260" t="s">
        <v>135</v>
      </c>
      <c r="B51" s="260"/>
      <c r="C51" s="260"/>
      <c r="D51" s="260"/>
      <c r="E51" s="260"/>
      <c r="F51" s="260"/>
      <c r="G51" s="260"/>
      <c r="H51" s="260"/>
      <c r="I51" s="260"/>
      <c r="J51" s="260"/>
      <c r="K51" s="260"/>
    </row>
    <row r="52" spans="1:11" ht="36.75" customHeight="1" x14ac:dyDescent="0.4">
      <c r="A52" s="260" t="s">
        <v>133</v>
      </c>
      <c r="B52" s="260"/>
      <c r="C52" s="260"/>
      <c r="D52" s="260"/>
      <c r="E52" s="260"/>
      <c r="F52" s="260"/>
      <c r="G52" s="260"/>
      <c r="H52" s="260"/>
      <c r="I52" s="260"/>
      <c r="J52" s="260"/>
      <c r="K52" s="260"/>
    </row>
    <row r="53" spans="1:11" ht="36.75" customHeight="1" x14ac:dyDescent="0.4">
      <c r="A53" s="260" t="s">
        <v>131</v>
      </c>
      <c r="B53" s="260"/>
      <c r="C53" s="260"/>
      <c r="D53" s="260"/>
      <c r="E53" s="260"/>
      <c r="F53" s="260"/>
      <c r="G53" s="260"/>
      <c r="H53" s="260"/>
      <c r="I53" s="260"/>
      <c r="J53" s="260"/>
      <c r="K53" s="260"/>
    </row>
    <row r="54" spans="1:11" s="2" customFormat="1" ht="31.5" customHeight="1" x14ac:dyDescent="0.4">
      <c r="A54" s="260" t="s">
        <v>132</v>
      </c>
      <c r="B54" s="260"/>
      <c r="C54" s="260"/>
      <c r="D54" s="260"/>
      <c r="E54" s="260"/>
      <c r="F54" s="260"/>
      <c r="G54" s="260"/>
      <c r="H54" s="260"/>
      <c r="I54" s="260"/>
      <c r="J54" s="260"/>
      <c r="K54" s="260"/>
    </row>
    <row r="55" spans="1:11" ht="17.25" x14ac:dyDescent="0.4">
      <c r="A55" s="256" t="s">
        <v>54</v>
      </c>
      <c r="B55" s="256"/>
      <c r="C55" s="256"/>
      <c r="D55" s="256"/>
      <c r="E55" s="256"/>
      <c r="F55" s="256"/>
      <c r="G55" s="256"/>
      <c r="H55" s="256"/>
      <c r="I55" s="256"/>
      <c r="J55" s="256"/>
      <c r="K55" s="256"/>
    </row>
    <row r="56" spans="1:11" ht="17.25" x14ac:dyDescent="0.4">
      <c r="A56" s="256" t="s">
        <v>55</v>
      </c>
      <c r="B56" s="256"/>
      <c r="C56" s="256"/>
      <c r="D56" s="256"/>
      <c r="E56" s="256"/>
      <c r="F56" s="256"/>
      <c r="G56" s="256"/>
      <c r="H56" s="256"/>
      <c r="I56" s="256"/>
      <c r="J56" s="256"/>
      <c r="K56" s="256"/>
    </row>
    <row r="57" spans="1:11" ht="17.25" x14ac:dyDescent="0.4">
      <c r="A57" s="256" t="s">
        <v>56</v>
      </c>
      <c r="B57" s="256"/>
      <c r="C57" s="256"/>
      <c r="D57" s="256"/>
      <c r="E57" s="256"/>
      <c r="F57" s="256"/>
      <c r="G57" s="256"/>
      <c r="H57" s="256"/>
      <c r="I57" s="256"/>
      <c r="J57" s="256"/>
      <c r="K57" s="256"/>
    </row>
    <row r="58" spans="1:11" ht="17.25" x14ac:dyDescent="0.4">
      <c r="A58" s="256" t="s">
        <v>57</v>
      </c>
      <c r="B58" s="256"/>
      <c r="C58" s="256"/>
      <c r="D58" s="256"/>
      <c r="E58" s="256"/>
      <c r="F58" s="256"/>
      <c r="G58" s="256"/>
      <c r="H58" s="256"/>
      <c r="I58" s="256"/>
      <c r="J58" s="256"/>
      <c r="K58" s="256"/>
    </row>
    <row r="59" spans="1:11" ht="17.25" x14ac:dyDescent="0.4">
      <c r="A59" s="256" t="s">
        <v>58</v>
      </c>
      <c r="B59" s="256"/>
      <c r="C59" s="256"/>
      <c r="D59" s="256"/>
      <c r="E59" s="256"/>
      <c r="F59" s="256"/>
      <c r="G59" s="256"/>
      <c r="H59" s="256"/>
      <c r="I59" s="256"/>
      <c r="J59" s="256"/>
      <c r="K59" s="256"/>
    </row>
    <row r="60" spans="1:11" ht="17.25" x14ac:dyDescent="0.4">
      <c r="A60" s="256" t="s">
        <v>117</v>
      </c>
      <c r="B60" s="256"/>
      <c r="C60" s="256"/>
      <c r="D60" s="256"/>
      <c r="E60" s="256"/>
      <c r="F60" s="256"/>
      <c r="G60" s="256"/>
      <c r="H60" s="256"/>
      <c r="I60" s="256"/>
      <c r="J60" s="256"/>
      <c r="K60" s="256"/>
    </row>
    <row r="61" spans="1:11" ht="17.25" x14ac:dyDescent="0.4">
      <c r="A61" s="256" t="s">
        <v>134</v>
      </c>
      <c r="B61" s="256"/>
      <c r="C61" s="256"/>
      <c r="D61" s="256"/>
      <c r="E61" s="256"/>
      <c r="F61" s="256"/>
      <c r="G61" s="256"/>
      <c r="H61" s="256"/>
      <c r="I61" s="256"/>
      <c r="J61" s="256"/>
      <c r="K61" s="256"/>
    </row>
    <row r="62" spans="1:11" ht="17.25" x14ac:dyDescent="0.4">
      <c r="A62" s="256" t="s">
        <v>118</v>
      </c>
      <c r="B62" s="256"/>
      <c r="C62" s="256"/>
      <c r="D62" s="256"/>
      <c r="E62" s="256"/>
      <c r="F62" s="256"/>
      <c r="G62" s="256"/>
      <c r="H62" s="256"/>
      <c r="I62" s="256"/>
      <c r="J62" s="256"/>
      <c r="K62" s="256"/>
    </row>
    <row r="63" spans="1:11" ht="17.25" x14ac:dyDescent="0.4">
      <c r="A63" s="256" t="s">
        <v>119</v>
      </c>
      <c r="B63" s="256"/>
      <c r="C63" s="256"/>
      <c r="D63" s="256"/>
      <c r="E63" s="256"/>
      <c r="F63" s="256"/>
      <c r="G63" s="256"/>
      <c r="H63" s="256"/>
      <c r="I63" s="256"/>
      <c r="J63" s="256"/>
      <c r="K63" s="256"/>
    </row>
    <row r="64" spans="1:11" ht="17.25" x14ac:dyDescent="0.4">
      <c r="A64" s="78" t="s">
        <v>125</v>
      </c>
      <c r="B64" s="78"/>
      <c r="C64" s="78"/>
      <c r="D64" s="78"/>
      <c r="E64" s="78"/>
      <c r="F64" s="78"/>
      <c r="G64" s="78"/>
      <c r="H64" s="78"/>
      <c r="I64" s="78"/>
      <c r="J64" s="78"/>
      <c r="K64" s="78"/>
    </row>
    <row r="65" spans="1:54" ht="29.25" customHeight="1" x14ac:dyDescent="0.4">
      <c r="A65" s="260" t="s">
        <v>126</v>
      </c>
      <c r="B65" s="260"/>
      <c r="C65" s="260"/>
      <c r="D65" s="260"/>
      <c r="E65" s="260"/>
      <c r="F65" s="260"/>
      <c r="G65" s="260"/>
      <c r="H65" s="260"/>
      <c r="I65" s="260"/>
      <c r="J65" s="260"/>
      <c r="K65" s="260"/>
    </row>
    <row r="66" spans="1:54" ht="31.5" customHeight="1" x14ac:dyDescent="0.25">
      <c r="A66" s="264" t="s">
        <v>127</v>
      </c>
      <c r="B66" s="264"/>
      <c r="C66" s="264"/>
      <c r="D66" s="264"/>
      <c r="E66" s="264"/>
      <c r="F66" s="264"/>
      <c r="G66" s="264"/>
      <c r="H66" s="264"/>
      <c r="I66" s="264"/>
      <c r="J66" s="264"/>
      <c r="K66" s="264"/>
    </row>
    <row r="67" spans="1:54" ht="17.25" x14ac:dyDescent="0.4">
      <c r="A67" s="261" t="s">
        <v>128</v>
      </c>
      <c r="B67" s="261"/>
      <c r="C67" s="261"/>
      <c r="D67" s="261"/>
      <c r="E67" s="261"/>
      <c r="F67" s="261"/>
      <c r="G67" s="261"/>
      <c r="H67" s="261"/>
      <c r="I67" s="261"/>
      <c r="J67" s="261"/>
      <c r="K67" s="261"/>
    </row>
    <row r="68" spans="1:54" ht="17.25" x14ac:dyDescent="0.4">
      <c r="A68" s="261" t="s">
        <v>129</v>
      </c>
      <c r="B68" s="261"/>
      <c r="C68" s="261"/>
      <c r="D68" s="261"/>
      <c r="E68" s="261"/>
      <c r="F68" s="261"/>
      <c r="G68" s="261"/>
      <c r="H68" s="261"/>
      <c r="I68" s="261"/>
      <c r="J68" s="261"/>
      <c r="K68" s="261"/>
    </row>
    <row r="69" spans="1:54" ht="17.25" x14ac:dyDescent="0.4">
      <c r="A69" s="263" t="s">
        <v>130</v>
      </c>
      <c r="B69" s="263"/>
      <c r="C69" s="263"/>
      <c r="D69" s="263"/>
      <c r="E69" s="263"/>
      <c r="F69" s="263"/>
      <c r="G69" s="263"/>
      <c r="H69" s="263"/>
      <c r="I69" s="263"/>
      <c r="J69" s="263"/>
      <c r="K69" s="263"/>
    </row>
    <row r="70" spans="1:54" ht="17.25" x14ac:dyDescent="0.4">
      <c r="A70" s="78"/>
      <c r="B70" s="78"/>
      <c r="C70" s="78"/>
      <c r="D70" s="78"/>
      <c r="E70" s="78"/>
      <c r="F70" s="78"/>
      <c r="G70" s="78"/>
      <c r="H70" s="78"/>
      <c r="I70" s="78"/>
      <c r="J70" s="78"/>
      <c r="K70" s="78"/>
    </row>
    <row r="71" spans="1:54" ht="19.5" x14ac:dyDescent="0.5">
      <c r="A71" s="38"/>
      <c r="B71" s="262" t="s">
        <v>32</v>
      </c>
      <c r="C71" s="262"/>
      <c r="D71" s="262"/>
      <c r="E71" s="262"/>
      <c r="F71" s="262"/>
      <c r="G71" s="262"/>
      <c r="H71" s="38"/>
      <c r="I71" s="38"/>
      <c r="J71" s="38"/>
      <c r="K71" s="38"/>
    </row>
    <row r="72" spans="1:54" x14ac:dyDescent="0.25">
      <c r="A72" s="40" t="s">
        <v>59</v>
      </c>
      <c r="B72" s="40"/>
      <c r="C72" s="40"/>
      <c r="D72" s="40"/>
      <c r="E72" s="40"/>
      <c r="F72" s="40"/>
      <c r="G72" s="40"/>
      <c r="H72" s="40"/>
      <c r="I72" s="40"/>
      <c r="J72" s="40"/>
      <c r="K72" s="40"/>
    </row>
    <row r="73" spans="1:54" s="30" customFormat="1" ht="17.25" x14ac:dyDescent="0.4">
      <c r="A73" s="40" t="s">
        <v>60</v>
      </c>
      <c r="B73" s="78"/>
      <c r="C73" s="78"/>
      <c r="D73" s="78"/>
      <c r="E73" s="78"/>
      <c r="F73" s="78"/>
      <c r="G73" s="78"/>
      <c r="H73" s="78"/>
      <c r="I73" s="78"/>
      <c r="J73" s="78"/>
      <c r="K73" s="78"/>
      <c r="L73" s="2"/>
      <c r="M73" s="2"/>
      <c r="N73" s="2"/>
      <c r="O73" s="2"/>
      <c r="P73" s="2"/>
      <c r="Q73" s="2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</row>
    <row r="74" spans="1:54" x14ac:dyDescent="0.25">
      <c r="A74" s="40" t="s">
        <v>34</v>
      </c>
      <c r="B74" s="40"/>
      <c r="C74" s="40"/>
      <c r="D74" s="40"/>
      <c r="E74" s="40"/>
      <c r="F74" s="40"/>
      <c r="G74" s="40"/>
      <c r="H74" s="40"/>
      <c r="I74" s="40"/>
      <c r="J74" s="40"/>
      <c r="K74" s="40"/>
    </row>
    <row r="75" spans="1:54" x14ac:dyDescent="0.25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40"/>
    </row>
    <row r="76" spans="1:54" ht="17.25" x14ac:dyDescent="0.4">
      <c r="A76" s="38"/>
      <c r="B76" s="38"/>
      <c r="C76" s="38"/>
      <c r="D76" s="38"/>
      <c r="E76" s="38"/>
      <c r="F76" s="38"/>
      <c r="G76" s="38"/>
      <c r="H76" s="38"/>
      <c r="I76" s="38"/>
      <c r="J76" s="38"/>
      <c r="K76" s="38"/>
    </row>
    <row r="77" spans="1:54" ht="17.25" x14ac:dyDescent="0.4">
      <c r="A77" s="38"/>
      <c r="B77" s="38"/>
      <c r="C77" s="38"/>
      <c r="D77" s="38"/>
      <c r="E77" s="38"/>
      <c r="F77" s="38"/>
      <c r="G77" s="38"/>
      <c r="H77" s="38"/>
      <c r="I77" s="38"/>
      <c r="J77" s="38"/>
      <c r="K77" s="38"/>
    </row>
    <row r="78" spans="1:54" ht="17.25" x14ac:dyDescent="0.4">
      <c r="A78" s="38"/>
      <c r="B78" s="38"/>
      <c r="C78" s="38"/>
      <c r="D78" s="38"/>
      <c r="E78" s="38"/>
      <c r="F78" s="38"/>
      <c r="G78" s="38"/>
      <c r="H78" s="38"/>
      <c r="I78" s="38"/>
      <c r="J78" s="38"/>
      <c r="K78" s="38"/>
    </row>
    <row r="79" spans="1:54" ht="17.25" x14ac:dyDescent="0.4">
      <c r="A79" s="38"/>
      <c r="B79" s="38"/>
      <c r="C79" s="38"/>
      <c r="D79" s="38"/>
      <c r="E79" s="38"/>
      <c r="F79" s="38"/>
      <c r="G79" s="38"/>
      <c r="H79" s="38"/>
      <c r="I79" s="38"/>
      <c r="J79" s="38"/>
      <c r="K79" s="38"/>
    </row>
    <row r="80" spans="1:54" ht="17.25" x14ac:dyDescent="0.4">
      <c r="A80" s="38"/>
      <c r="B80" s="38"/>
      <c r="C80" s="38"/>
      <c r="D80" s="38"/>
      <c r="E80" s="38"/>
      <c r="F80" s="38"/>
      <c r="G80" s="38"/>
      <c r="H80" s="38"/>
      <c r="I80" s="38"/>
      <c r="J80" s="38"/>
      <c r="K80" s="38"/>
    </row>
    <row r="81" spans="1:11" ht="17.25" x14ac:dyDescent="0.4">
      <c r="A81" s="38"/>
      <c r="B81" s="38"/>
      <c r="C81" s="38"/>
      <c r="D81" s="38"/>
      <c r="E81" s="38"/>
      <c r="F81" s="38"/>
      <c r="G81" s="38"/>
      <c r="H81" s="38"/>
      <c r="I81" s="38"/>
      <c r="J81" s="38"/>
      <c r="K81" s="38"/>
    </row>
    <row r="82" spans="1:11" ht="17.25" x14ac:dyDescent="0.4">
      <c r="A82" s="38"/>
      <c r="B82" s="38"/>
      <c r="C82" s="38"/>
      <c r="D82" s="38"/>
      <c r="E82" s="38"/>
      <c r="F82" s="38"/>
      <c r="G82" s="38"/>
      <c r="H82" s="38"/>
      <c r="I82" s="38"/>
      <c r="J82" s="38"/>
      <c r="K82" s="38"/>
    </row>
    <row r="83" spans="1:11" ht="17.25" x14ac:dyDescent="0.4">
      <c r="A83" s="38"/>
      <c r="B83" s="38"/>
      <c r="C83" s="38"/>
      <c r="D83" s="38"/>
      <c r="E83" s="38"/>
      <c r="F83" s="38"/>
      <c r="G83" s="38"/>
      <c r="H83" s="38"/>
      <c r="I83" s="38"/>
      <c r="J83" s="38"/>
      <c r="K83" s="38"/>
    </row>
    <row r="84" spans="1:11" ht="17.25" x14ac:dyDescent="0.4">
      <c r="A84" s="38"/>
      <c r="B84" s="38"/>
      <c r="C84" s="38"/>
      <c r="D84" s="38"/>
      <c r="E84" s="38"/>
      <c r="F84" s="38"/>
      <c r="G84" s="38"/>
      <c r="H84" s="38"/>
      <c r="I84" s="38"/>
      <c r="J84" s="38"/>
      <c r="K84" s="38"/>
    </row>
    <row r="85" spans="1:11" ht="17.25" x14ac:dyDescent="0.4">
      <c r="A85" s="38"/>
      <c r="B85" s="38"/>
      <c r="C85" s="38"/>
      <c r="D85" s="38"/>
      <c r="E85" s="38"/>
      <c r="F85" s="38"/>
      <c r="G85" s="38"/>
      <c r="H85" s="38"/>
      <c r="I85" s="38"/>
      <c r="J85" s="38"/>
      <c r="K85" s="38"/>
    </row>
    <row r="86" spans="1:11" ht="17.25" x14ac:dyDescent="0.4">
      <c r="A86" s="38"/>
      <c r="B86" s="38"/>
      <c r="C86" s="38"/>
      <c r="D86" s="38"/>
      <c r="E86" s="38"/>
      <c r="F86" s="38"/>
      <c r="G86" s="38"/>
      <c r="H86" s="38"/>
      <c r="I86" s="38"/>
      <c r="J86" s="38"/>
      <c r="K86" s="38"/>
    </row>
  </sheetData>
  <sheetProtection selectLockedCells="1"/>
  <mergeCells count="44">
    <mergeCell ref="A52:K52"/>
    <mergeCell ref="A53:K53"/>
    <mergeCell ref="A62:K62"/>
    <mergeCell ref="A63:K63"/>
    <mergeCell ref="A66:K66"/>
    <mergeCell ref="A61:K61"/>
    <mergeCell ref="A60:K60"/>
    <mergeCell ref="A67:K67"/>
    <mergeCell ref="A68:K68"/>
    <mergeCell ref="B71:G71"/>
    <mergeCell ref="A65:K65"/>
    <mergeCell ref="A69:K69"/>
    <mergeCell ref="A38:K38"/>
    <mergeCell ref="A41:K41"/>
    <mergeCell ref="A42:K42"/>
    <mergeCell ref="A48:K48"/>
    <mergeCell ref="A59:K59"/>
    <mergeCell ref="A55:K55"/>
    <mergeCell ref="A58:K58"/>
    <mergeCell ref="A46:K46"/>
    <mergeCell ref="A47:K47"/>
    <mergeCell ref="A57:K57"/>
    <mergeCell ref="A56:K56"/>
    <mergeCell ref="A39:K39"/>
    <mergeCell ref="A43:K43"/>
    <mergeCell ref="A54:K54"/>
    <mergeCell ref="A51:K51"/>
    <mergeCell ref="A40:K40"/>
    <mergeCell ref="A1:I1"/>
    <mergeCell ref="A7:K7"/>
    <mergeCell ref="A15:K15"/>
    <mergeCell ref="A16:K16"/>
    <mergeCell ref="A33:K33"/>
    <mergeCell ref="A24:K24"/>
    <mergeCell ref="A25:K25"/>
    <mergeCell ref="A26:K26"/>
    <mergeCell ref="A27:K27"/>
    <mergeCell ref="A37:K37"/>
    <mergeCell ref="A6:K6"/>
    <mergeCell ref="A17:K17"/>
    <mergeCell ref="A2:I2"/>
    <mergeCell ref="A35:K35"/>
    <mergeCell ref="A36:K36"/>
    <mergeCell ref="A34:K34"/>
  </mergeCells>
  <hyperlinks>
    <hyperlink ref="A2:I2" location="RESOLUCION!A1" display="NOMENCLADOR ENUNCIATIVO Y COMPRENSIVO DE SERVICIOS PROFESIONALES POR HOMOGENEIDAD Y AFINIDAD"/>
    <hyperlink ref="B5:C5" location="'CONSULTA PROFESIONAL'!A1" display="1º-CONSULTA PROFESIONAL"/>
    <hyperlink ref="B14:G14" location="Sociedades!Área_de_impresión" display="2º-ACTUACION PROFESIONAL EN MATERIA DE SOCIEDADES"/>
    <hyperlink ref="B23:G23" location="'Laboral - Previsional'!Área_de_impresión" display="3º-ACTUACION PROFESIONAL EN MATERIA LABORAL Y PREVISIONAL"/>
    <hyperlink ref="B32:G32" location="Tributaria!Área_de_impresión" display="4º- ACTUACION PROFESIONAL EN MATERIA TRIBUTARIA"/>
    <hyperlink ref="B50:G50" location="'ASESORAMIENTO MENSUAL'!A1" display="5º-ACTUACION PROFESIONAL EN ASESORAMIENTO Y ATENCIÓN MENSUAL INTEGRAL"/>
    <hyperlink ref="B71:G71" location="Auditoria!Área_de_impresión" display="6º-ACTUACION PROFESIONAL EN AUDITORÍA EXTERNA"/>
    <hyperlink ref="B50:H50" location="'As Mensual'!Área_de_impresión" display="5º-ACTUACION PROFESIONAL EN ASESORAMIENTO Y ATENCIÓN MENSUAL INTEGRAL y OTROS INFORMES"/>
    <hyperlink ref="B5:D5" location="'Consultas Prof'!A1" display="1º-CONSULTA PROFESIONAL"/>
  </hyperlinks>
  <pageMargins left="0.26" right="0.25" top="0.33" bottom="0.28999999999999998" header="0.22" footer="0.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N32"/>
  <sheetViews>
    <sheetView showGridLines="0" workbookViewId="0">
      <selection activeCell="A4" sqref="A4:E4"/>
    </sheetView>
  </sheetViews>
  <sheetFormatPr baseColWidth="10" defaultColWidth="11.42578125" defaultRowHeight="15" x14ac:dyDescent="0.25"/>
  <cols>
    <col min="6" max="6" width="0" hidden="1" customWidth="1"/>
    <col min="7" max="9" width="9.5703125" style="18" customWidth="1"/>
    <col min="13" max="13" width="11.85546875" bestFit="1" customWidth="1"/>
  </cols>
  <sheetData>
    <row r="1" spans="1:12" ht="62.25" customHeight="1" thickBot="1" x14ac:dyDescent="0.55000000000000004">
      <c r="A1" s="34"/>
      <c r="B1" s="34"/>
      <c r="C1" s="265" t="s">
        <v>114</v>
      </c>
      <c r="D1" s="266"/>
      <c r="E1" s="266"/>
      <c r="F1" s="267"/>
      <c r="G1" s="267"/>
      <c r="H1" s="267"/>
      <c r="I1" s="267"/>
      <c r="J1" s="267"/>
      <c r="K1" s="267"/>
      <c r="L1" s="267"/>
    </row>
    <row r="2" spans="1:12" ht="37.5" customHeight="1" thickBot="1" x14ac:dyDescent="0.55000000000000004">
      <c r="A2" s="276" t="s">
        <v>89</v>
      </c>
      <c r="B2" s="277"/>
      <c r="C2" s="277"/>
      <c r="D2" s="277"/>
      <c r="E2" s="278"/>
      <c r="F2" s="271" t="s">
        <v>61</v>
      </c>
      <c r="G2" s="273" t="s">
        <v>62</v>
      </c>
      <c r="H2" s="273"/>
      <c r="I2" s="274"/>
      <c r="J2" s="275" t="s">
        <v>63</v>
      </c>
      <c r="K2" s="273"/>
      <c r="L2" s="274"/>
    </row>
    <row r="3" spans="1:12" ht="20.25" thickBot="1" x14ac:dyDescent="0.55000000000000004">
      <c r="A3" s="223"/>
      <c r="B3" s="224"/>
      <c r="C3" s="224"/>
      <c r="D3" s="224"/>
      <c r="E3" s="225"/>
      <c r="F3" s="272"/>
      <c r="G3" s="131" t="s">
        <v>3</v>
      </c>
      <c r="H3" s="123" t="s">
        <v>4</v>
      </c>
      <c r="I3" s="123" t="s">
        <v>5</v>
      </c>
      <c r="J3" s="123" t="s">
        <v>3</v>
      </c>
      <c r="K3" s="123" t="s">
        <v>4</v>
      </c>
      <c r="L3" s="123" t="s">
        <v>5</v>
      </c>
    </row>
    <row r="4" spans="1:12" ht="69.95" customHeight="1" thickBot="1" x14ac:dyDescent="0.3">
      <c r="A4" s="279" t="str">
        <f>Nomenclador!A51</f>
        <v>5.1.1. Asesoramiento mensual a Personas Humanas, registraciones de libros IVA, y liquidación de impuestos nac. prov. y municipales (No incluye las DDJJ anuales), sin liquidación de sueldos. - HONORARIO MENSUAL</v>
      </c>
      <c r="B4" s="280"/>
      <c r="C4" s="280"/>
      <c r="D4" s="280"/>
      <c r="E4" s="281"/>
      <c r="F4" s="124">
        <v>70</v>
      </c>
      <c r="G4" s="125">
        <v>35</v>
      </c>
      <c r="H4" s="126">
        <v>20</v>
      </c>
      <c r="I4" s="127">
        <v>10</v>
      </c>
      <c r="J4" s="128">
        <f>INT((G4*'Valor Mod'!$H$6)/10)*10</f>
        <v>332500</v>
      </c>
      <c r="K4" s="129">
        <f>INT((H4*'Valor Mod'!$H$6)/10)*10</f>
        <v>190000</v>
      </c>
      <c r="L4" s="130">
        <f>INT((I4*'Valor Mod'!$H$6)/10)*10</f>
        <v>95000</v>
      </c>
    </row>
    <row r="5" spans="1:12" ht="69.95" customHeight="1" thickBot="1" x14ac:dyDescent="0.3">
      <c r="A5" s="279" t="str">
        <f>Nomenclador!A52</f>
        <v>5.1.2. Asesoramiento mensual a Personas Humanas, con liquidación de sueldos hasta 3 empleados, registraciones de libros IVA, y liquidación de impuestos nac. prov. y municipales. (No incluye las DDJJ anuales).  (Adicional por mayor cantidad de empleados - Ver 3.1) - HONORARIO MENSUAL</v>
      </c>
      <c r="B5" s="280"/>
      <c r="C5" s="280"/>
      <c r="D5" s="280"/>
      <c r="E5" s="281"/>
      <c r="F5" s="124"/>
      <c r="G5" s="125">
        <v>75</v>
      </c>
      <c r="H5" s="126">
        <v>50</v>
      </c>
      <c r="I5" s="127">
        <v>25</v>
      </c>
      <c r="J5" s="128">
        <f>INT((G5*'Valor Mod'!$H$6)/10)*10</f>
        <v>712500</v>
      </c>
      <c r="K5" s="129">
        <f>INT((H5*'Valor Mod'!$H$6)/10)*10</f>
        <v>475000</v>
      </c>
      <c r="L5" s="130">
        <f>INT((I5*'Valor Mod'!$H$6)/10)*10</f>
        <v>237500</v>
      </c>
    </row>
    <row r="6" spans="1:12" ht="69.95" customHeight="1" thickBot="1" x14ac:dyDescent="0.3">
      <c r="A6" s="279" t="str">
        <f>Nomenclador!A53</f>
        <v xml:space="preserve">5.2.1. Asesoramiento mensual a Personas Jurídicas, registro. de libros IVA, y liq. de impuestos nac. prov. y municipales (No incluye las DDJJ anuales), con inclusión de tareas contables, sin liquidación de sueldos. - HONORARIO MENSUAL </v>
      </c>
      <c r="B6" s="280"/>
      <c r="C6" s="280"/>
      <c r="D6" s="280"/>
      <c r="E6" s="281"/>
      <c r="F6" s="124"/>
      <c r="G6" s="125">
        <v>50</v>
      </c>
      <c r="H6" s="126">
        <v>35</v>
      </c>
      <c r="I6" s="127">
        <v>15</v>
      </c>
      <c r="J6" s="128">
        <f>INT((G6*'Valor Mod'!$H$6)/10)*10</f>
        <v>475000</v>
      </c>
      <c r="K6" s="129">
        <f>INT((H6*'Valor Mod'!$H$6)/10)*10</f>
        <v>332500</v>
      </c>
      <c r="L6" s="130">
        <f>INT((I6*'Valor Mod'!$H$6)/10)*10</f>
        <v>142500</v>
      </c>
    </row>
    <row r="7" spans="1:12" ht="88.5" customHeight="1" thickBot="1" x14ac:dyDescent="0.3">
      <c r="A7" s="279" t="str">
        <f>Nomenclador!A54</f>
        <v xml:space="preserve">5.2.2. Asesoramiento mensual a Personas Jurídicas con liquidación de sueldos hasta 3 empleados, registr. de libros IVA, y liq. de impuestos nac. prov. y municipales. (No incluye las DDJJ anuales), con inclusión de tareas contables. (Ad. por mayor cantidad de empleados - Ver 3.1) - HONORARIO MENSUAL </v>
      </c>
      <c r="B7" s="280"/>
      <c r="C7" s="280"/>
      <c r="D7" s="280"/>
      <c r="E7" s="281"/>
      <c r="F7" s="131">
        <v>90</v>
      </c>
      <c r="G7" s="125">
        <v>100</v>
      </c>
      <c r="H7" s="126">
        <v>65</v>
      </c>
      <c r="I7" s="127">
        <v>30</v>
      </c>
      <c r="J7" s="128">
        <f>INT((G7*'Valor Mod'!$H$6)/10)*10</f>
        <v>950000</v>
      </c>
      <c r="K7" s="129">
        <f>INT((H7*'Valor Mod'!$H$6)/10)*10</f>
        <v>617500</v>
      </c>
      <c r="L7" s="130">
        <f>INT((I7*'Valor Mod'!$H$6)/10)*10</f>
        <v>285000</v>
      </c>
    </row>
    <row r="8" spans="1:12" ht="69.95" customHeight="1" thickBot="1" x14ac:dyDescent="0.3">
      <c r="A8" s="268" t="str">
        <f>Nomenclador!A55</f>
        <v>5.3.1. Atención Mensual de contribuyente monotributista Cat A a D</v>
      </c>
      <c r="B8" s="269"/>
      <c r="C8" s="269"/>
      <c r="D8" s="269"/>
      <c r="E8" s="270"/>
      <c r="F8" s="131">
        <v>7</v>
      </c>
      <c r="G8" s="125">
        <v>7</v>
      </c>
      <c r="H8" s="126">
        <v>5</v>
      </c>
      <c r="I8" s="127">
        <v>3</v>
      </c>
      <c r="J8" s="128">
        <f>INT((G8*'Valor Mod'!$H$6)/10)*10</f>
        <v>66500</v>
      </c>
      <c r="K8" s="129">
        <f>INT((H8*'Valor Mod'!$H$6)/10)*10</f>
        <v>47500</v>
      </c>
      <c r="L8" s="130">
        <f>INT((I8*'Valor Mod'!$H$6)/10)*10</f>
        <v>28500</v>
      </c>
    </row>
    <row r="9" spans="1:12" ht="69.95" customHeight="1" thickBot="1" x14ac:dyDescent="0.3">
      <c r="A9" s="268" t="str">
        <f>Nomenclador!A56</f>
        <v>5.3.2. Atención Mensual de contribuyente monotributista Cat E en Adelante</v>
      </c>
      <c r="B9" s="269"/>
      <c r="C9" s="269"/>
      <c r="D9" s="269"/>
      <c r="E9" s="270"/>
      <c r="F9" s="131">
        <v>16</v>
      </c>
      <c r="G9" s="125">
        <v>25</v>
      </c>
      <c r="H9" s="126">
        <v>15</v>
      </c>
      <c r="I9" s="127">
        <v>6</v>
      </c>
      <c r="J9" s="128">
        <f>INT((G9*'Valor Mod'!$H$6)/10)*10</f>
        <v>237500</v>
      </c>
      <c r="K9" s="129">
        <f>INT((H9*'Valor Mod'!$H$6)/10)*10</f>
        <v>142500</v>
      </c>
      <c r="L9" s="130">
        <f>INT((I9*'Valor Mod'!$H$6)/10)*10</f>
        <v>57000</v>
      </c>
    </row>
    <row r="10" spans="1:12" ht="69.95" customHeight="1" thickBot="1" x14ac:dyDescent="0.3">
      <c r="A10" s="268" t="str">
        <f>Nomenclador!A57</f>
        <v>5.4. Atención Única Semestral de contribuyente monotributista - Recategorizaciones</v>
      </c>
      <c r="B10" s="269"/>
      <c r="C10" s="269"/>
      <c r="D10" s="269"/>
      <c r="E10" s="270"/>
      <c r="F10" s="131">
        <v>12</v>
      </c>
      <c r="G10" s="132">
        <v>25</v>
      </c>
      <c r="H10" s="133">
        <v>15</v>
      </c>
      <c r="I10" s="134">
        <v>10</v>
      </c>
      <c r="J10" s="135">
        <f>INT((G10*'Valor Mod'!$H$6)/10)*10</f>
        <v>237500</v>
      </c>
      <c r="K10" s="136">
        <f>INT((H10*'Valor Mod'!$H$6)/10)*10</f>
        <v>142500</v>
      </c>
      <c r="L10" s="137">
        <f>INT((I10*'Valor Mod'!$H$6)/10)*10</f>
        <v>95000</v>
      </c>
    </row>
    <row r="11" spans="1:12" ht="69.95" customHeight="1" thickBot="1" x14ac:dyDescent="0.3">
      <c r="A11" s="268" t="str">
        <f>Nomenclador!A58</f>
        <v xml:space="preserve">5.5. Informe sobre ingresos personales </v>
      </c>
      <c r="B11" s="269"/>
      <c r="C11" s="269"/>
      <c r="D11" s="269"/>
      <c r="E11" s="270"/>
      <c r="F11" s="138">
        <f>+G11</f>
        <v>45</v>
      </c>
      <c r="G11" s="132">
        <v>45</v>
      </c>
      <c r="H11" s="133">
        <v>18</v>
      </c>
      <c r="I11" s="134">
        <v>9</v>
      </c>
      <c r="J11" s="135">
        <f>INT((G11*'Valor Mod'!$H$6)/10)*10</f>
        <v>427500</v>
      </c>
      <c r="K11" s="136">
        <f>INT((H11*'Valor Mod'!$H$6)/10)*10</f>
        <v>171000</v>
      </c>
      <c r="L11" s="137">
        <f>INT((I11*'Valor Mod'!$H$6)/10)*10</f>
        <v>85500</v>
      </c>
    </row>
    <row r="12" spans="1:12" ht="69.95" customHeight="1" thickBot="1" x14ac:dyDescent="0.3">
      <c r="A12" s="268" t="str">
        <f>Nomenclador!A59</f>
        <v>5.6. Informe sobre Origen y Licitud de Fondos</v>
      </c>
      <c r="B12" s="269"/>
      <c r="C12" s="269"/>
      <c r="D12" s="269"/>
      <c r="E12" s="270"/>
      <c r="F12" s="138">
        <f>+G12</f>
        <v>50</v>
      </c>
      <c r="G12" s="132">
        <v>50</v>
      </c>
      <c r="H12" s="133">
        <v>20</v>
      </c>
      <c r="I12" s="134">
        <v>9</v>
      </c>
      <c r="J12" s="135">
        <f>INT((G12*'Valor Mod'!$H$6)/10)*10</f>
        <v>475000</v>
      </c>
      <c r="K12" s="136">
        <f>INT((H12*'Valor Mod'!$H$6)/10)*10</f>
        <v>190000</v>
      </c>
      <c r="L12" s="137">
        <f>INT((I12*'Valor Mod'!$H$6)/10)*10</f>
        <v>85500</v>
      </c>
    </row>
    <row r="13" spans="1:12" ht="69.95" customHeight="1" thickBot="1" x14ac:dyDescent="0.3">
      <c r="A13" s="268" t="str">
        <f>Nomenclador!A60</f>
        <v>5.7. Emisión de Certificado COTI (Código de Oferta de Transferencia de Inmuebles)</v>
      </c>
      <c r="B13" s="269"/>
      <c r="C13" s="269"/>
      <c r="D13" s="269"/>
      <c r="E13" s="270"/>
      <c r="F13" s="138">
        <f>+G13</f>
        <v>35</v>
      </c>
      <c r="G13" s="132">
        <v>35</v>
      </c>
      <c r="H13" s="133">
        <v>15</v>
      </c>
      <c r="I13" s="134">
        <v>3</v>
      </c>
      <c r="J13" s="135">
        <f>INT((G13*'Valor Mod'!$H$6)/10)*10</f>
        <v>332500</v>
      </c>
      <c r="K13" s="136">
        <f>INT((H13*'Valor Mod'!$H$6)/10)*10</f>
        <v>142500</v>
      </c>
      <c r="L13" s="137">
        <f>INT((I13*'Valor Mod'!$H$6)/10)*10</f>
        <v>28500</v>
      </c>
    </row>
    <row r="14" spans="1:12" ht="69.95" customHeight="1" thickBot="1" x14ac:dyDescent="0.3">
      <c r="A14" s="268" t="str">
        <f>Nomenclador!A61</f>
        <v>5.8. Otros: Régimen de registración de contratos de locación de inmuebles (RELI-AFIP / RAI-ATP)</v>
      </c>
      <c r="B14" s="269"/>
      <c r="C14" s="269"/>
      <c r="D14" s="269"/>
      <c r="E14" s="270"/>
      <c r="F14" s="138">
        <f>+G14</f>
        <v>10</v>
      </c>
      <c r="G14" s="132">
        <v>10</v>
      </c>
      <c r="H14" s="133">
        <v>5</v>
      </c>
      <c r="I14" s="134">
        <v>2</v>
      </c>
      <c r="J14" s="135">
        <f>INT((G14*'Valor Mod'!$H$6)/10)*10</f>
        <v>95000</v>
      </c>
      <c r="K14" s="136">
        <f>INT((H14*'Valor Mod'!$H$6)/10)*10</f>
        <v>47500</v>
      </c>
      <c r="L14" s="137">
        <f>INT((I14*'Valor Mod'!$H$6)/10)*10</f>
        <v>19000</v>
      </c>
    </row>
    <row r="15" spans="1:12" ht="69.95" customHeight="1" thickBot="1" x14ac:dyDescent="0.3">
      <c r="A15" s="268" t="str">
        <f>Nomenclador!A62</f>
        <v>5.9. Otros: Formulario 572 Web</v>
      </c>
      <c r="B15" s="269"/>
      <c r="C15" s="269"/>
      <c r="D15" s="269"/>
      <c r="E15" s="270"/>
      <c r="F15" s="125"/>
      <c r="G15" s="132">
        <v>10</v>
      </c>
      <c r="H15" s="133">
        <v>4</v>
      </c>
      <c r="I15" s="134">
        <v>2</v>
      </c>
      <c r="J15" s="135">
        <f>INT((G15*'Valor Mod'!$H$6)/10)*10</f>
        <v>95000</v>
      </c>
      <c r="K15" s="136">
        <f>INT((H15*'Valor Mod'!$H$6)/10)*10</f>
        <v>38000</v>
      </c>
      <c r="L15" s="137">
        <f>INT((I15*'Valor Mod'!$H$6)/10)*10</f>
        <v>19000</v>
      </c>
    </row>
    <row r="16" spans="1:12" ht="69.95" customHeight="1" thickBot="1" x14ac:dyDescent="0.3">
      <c r="A16" s="268" t="str">
        <f>Nomenclador!A63</f>
        <v>5.10. Otros: Devolución Percepciones Sujetos No Inscriptos</v>
      </c>
      <c r="B16" s="269"/>
      <c r="C16" s="269"/>
      <c r="D16" s="269"/>
      <c r="E16" s="270"/>
      <c r="F16" s="125"/>
      <c r="G16" s="132">
        <v>15</v>
      </c>
      <c r="H16" s="133">
        <v>7</v>
      </c>
      <c r="I16" s="134">
        <v>3</v>
      </c>
      <c r="J16" s="135">
        <f>INT((G16*'Valor Mod'!$H$6)/10)*10</f>
        <v>142500</v>
      </c>
      <c r="K16" s="136">
        <f>INT((H16*'Valor Mod'!$H$6)/10)*10</f>
        <v>66500</v>
      </c>
      <c r="L16" s="137">
        <f>INT((I16*'Valor Mod'!$H$6)/10)*10</f>
        <v>28500</v>
      </c>
    </row>
    <row r="17" spans="1:14" ht="69.95" customHeight="1" thickBot="1" x14ac:dyDescent="0.3">
      <c r="A17" s="268" t="str">
        <f>Nomenclador!A64</f>
        <v>5.11. Otros: Personal de Casas Particulares; Recibos mensuales, liquidación de aportes y contribuciones</v>
      </c>
      <c r="B17" s="269"/>
      <c r="C17" s="269"/>
      <c r="D17" s="269"/>
      <c r="E17" s="270"/>
      <c r="F17" s="125"/>
      <c r="G17" s="132">
        <v>6</v>
      </c>
      <c r="H17" s="133">
        <v>3</v>
      </c>
      <c r="I17" s="134">
        <v>1</v>
      </c>
      <c r="J17" s="135">
        <f>INT((G17*'Valor Mod'!$H$6)/10)*10</f>
        <v>57000</v>
      </c>
      <c r="K17" s="136">
        <f>INT((H17*'Valor Mod'!$H$6)/10)*10</f>
        <v>28500</v>
      </c>
      <c r="L17" s="137">
        <f>INT((I17*'Valor Mod'!$H$6)/10)*10</f>
        <v>9500</v>
      </c>
    </row>
    <row r="18" spans="1:14" ht="78.75" customHeight="1" x14ac:dyDescent="0.25">
      <c r="A18" s="294" t="str">
        <f>Nomenclador!A65</f>
        <v>5.12. Especiales UIF - Tareas relacionadas a Prevención del Lavado de Activos y Financiación del Terrorismo s/normativa referida a la actuación del contador público como auditor externo o síndico societario</v>
      </c>
      <c r="B18" s="295"/>
      <c r="C18" s="295"/>
      <c r="D18" s="295"/>
      <c r="E18" s="296"/>
      <c r="F18" s="282"/>
      <c r="G18" s="283"/>
      <c r="H18" s="283"/>
      <c r="I18" s="283"/>
      <c r="J18" s="283"/>
      <c r="K18" s="283"/>
      <c r="L18" s="284"/>
    </row>
    <row r="19" spans="1:14" ht="78.75" customHeight="1" x14ac:dyDescent="0.25">
      <c r="A19" s="291" t="str">
        <f>Nomenclador!A66</f>
        <v>5.12.1. Cuando se deba dictaminar en EECC sobre utilización de métodos para cumplimentar con Prevención de Lavado de Activos y Financiamiento al Terrorismo (PLA/FT) por parte del ente.</v>
      </c>
      <c r="B19" s="292"/>
      <c r="C19" s="292"/>
      <c r="D19" s="292"/>
      <c r="E19" s="293"/>
      <c r="F19" s="285" t="s">
        <v>27</v>
      </c>
      <c r="G19" s="286"/>
      <c r="H19" s="286"/>
      <c r="I19" s="286"/>
      <c r="J19" s="286"/>
      <c r="K19" s="286"/>
      <c r="L19" s="287"/>
      <c r="N19" s="13"/>
    </row>
    <row r="20" spans="1:14" ht="63" customHeight="1" x14ac:dyDescent="0.25">
      <c r="A20" s="291" t="str">
        <f>Nomenclador!A67</f>
        <v>5.12.2. Cuando el auditor cumplimente tareas para PLA/FT.</v>
      </c>
      <c r="B20" s="292"/>
      <c r="C20" s="292"/>
      <c r="D20" s="292"/>
      <c r="E20" s="293"/>
      <c r="F20" s="288" t="s">
        <v>29</v>
      </c>
      <c r="G20" s="289"/>
      <c r="H20" s="289"/>
      <c r="I20" s="289"/>
      <c r="J20" s="289"/>
      <c r="K20" s="289"/>
      <c r="L20" s="290"/>
    </row>
    <row r="21" spans="1:14" ht="63" customHeight="1" x14ac:dyDescent="0.25">
      <c r="A21" s="291" t="str">
        <f>Nomenclador!A68</f>
        <v>5.12.3. La confección del manual de procedimiento en Prevención de Lavado de Activos y Financiamiento al Terrorismo (PLA/FT).</v>
      </c>
      <c r="B21" s="292"/>
      <c r="C21" s="292"/>
      <c r="D21" s="292"/>
      <c r="E21" s="293"/>
      <c r="F21" s="139">
        <v>90</v>
      </c>
      <c r="G21" s="140">
        <v>95</v>
      </c>
      <c r="H21" s="141">
        <v>68</v>
      </c>
      <c r="I21" s="142">
        <v>45</v>
      </c>
      <c r="J21" s="143">
        <f>INT((G21*'Valor Mod'!$H$6)/10)*10</f>
        <v>902500</v>
      </c>
      <c r="K21" s="144">
        <f>INT((H21*'Valor Mod'!$H$6)/10)*10</f>
        <v>646000</v>
      </c>
      <c r="L21" s="145">
        <f>INT((I21*'Valor Mod'!$H$6)/10)*10</f>
        <v>427500</v>
      </c>
    </row>
    <row r="22" spans="1:14" ht="63" customHeight="1" thickBot="1" x14ac:dyDescent="0.3">
      <c r="A22" s="297" t="str">
        <f>Nomenclador!A69</f>
        <v>5.12.4. Implementación del sistema, una cantidad convenida con el comitente en función del VALOR HORA profesional ocupados en la tarea de implementación.</v>
      </c>
      <c r="B22" s="298"/>
      <c r="C22" s="298"/>
      <c r="D22" s="298"/>
      <c r="E22" s="299"/>
      <c r="F22" s="146">
        <f>+G22</f>
        <v>5</v>
      </c>
      <c r="G22" s="147">
        <v>5</v>
      </c>
      <c r="H22" s="148">
        <v>3</v>
      </c>
      <c r="I22" s="149">
        <v>1</v>
      </c>
      <c r="J22" s="150">
        <f>INT((G22*'Valor Mod'!$H$6)/10)*10</f>
        <v>47500</v>
      </c>
      <c r="K22" s="151">
        <f>INT((H22*'Valor Mod'!$H$6)/10)*10</f>
        <v>28500</v>
      </c>
      <c r="L22" s="152">
        <f>INT((I22*'Valor Mod'!$H$6)/10)*10</f>
        <v>9500</v>
      </c>
    </row>
    <row r="23" spans="1:14" ht="57" customHeight="1" thickBot="1" x14ac:dyDescent="0.3">
      <c r="A23" s="297" t="s">
        <v>90</v>
      </c>
      <c r="B23" s="298"/>
      <c r="C23" s="298"/>
      <c r="D23" s="298"/>
      <c r="E23" s="299"/>
      <c r="F23" s="131">
        <v>90</v>
      </c>
      <c r="G23" s="138">
        <v>90</v>
      </c>
      <c r="H23" s="138">
        <v>68</v>
      </c>
      <c r="I23" s="138">
        <v>34</v>
      </c>
      <c r="J23" s="150">
        <f>INT((G23*'Valor Mod'!$H$6)/10)*10</f>
        <v>855000</v>
      </c>
      <c r="K23" s="151">
        <f>INT((H23*'Valor Mod'!$H$6)/10)*10</f>
        <v>646000</v>
      </c>
      <c r="L23" s="152">
        <f>INT((I23*'Valor Mod'!$H$6)/10)*10</f>
        <v>323000</v>
      </c>
      <c r="M23" s="13"/>
    </row>
    <row r="24" spans="1:14" x14ac:dyDescent="0.25">
      <c r="A24" s="13"/>
    </row>
    <row r="25" spans="1:14" x14ac:dyDescent="0.25">
      <c r="A25" s="13"/>
    </row>
    <row r="26" spans="1:14" x14ac:dyDescent="0.25">
      <c r="A26" s="13"/>
    </row>
    <row r="27" spans="1:14" x14ac:dyDescent="0.25">
      <c r="A27" s="13"/>
    </row>
    <row r="28" spans="1:14" x14ac:dyDescent="0.25">
      <c r="A28" s="13"/>
    </row>
    <row r="29" spans="1:14" x14ac:dyDescent="0.25">
      <c r="A29" s="13"/>
    </row>
    <row r="30" spans="1:14" x14ac:dyDescent="0.25">
      <c r="A30" s="13"/>
    </row>
    <row r="31" spans="1:14" x14ac:dyDescent="0.25">
      <c r="A31" s="13"/>
    </row>
    <row r="32" spans="1:14" x14ac:dyDescent="0.25">
      <c r="A32" s="13"/>
    </row>
  </sheetData>
  <mergeCells count="28">
    <mergeCell ref="A15:E15"/>
    <mergeCell ref="A16:E16"/>
    <mergeCell ref="A17:E17"/>
    <mergeCell ref="A23:E23"/>
    <mergeCell ref="A22:E22"/>
    <mergeCell ref="A21:E21"/>
    <mergeCell ref="F18:L18"/>
    <mergeCell ref="F19:L19"/>
    <mergeCell ref="F20:L20"/>
    <mergeCell ref="A19:E19"/>
    <mergeCell ref="A18:E18"/>
    <mergeCell ref="A20:E20"/>
    <mergeCell ref="C1:L1"/>
    <mergeCell ref="A11:E11"/>
    <mergeCell ref="A12:E12"/>
    <mergeCell ref="A13:E13"/>
    <mergeCell ref="A14:E14"/>
    <mergeCell ref="A10:E10"/>
    <mergeCell ref="F2:F3"/>
    <mergeCell ref="G2:I2"/>
    <mergeCell ref="J2:L2"/>
    <mergeCell ref="A2:E2"/>
    <mergeCell ref="A4:E4"/>
    <mergeCell ref="A7:E7"/>
    <mergeCell ref="A8:E8"/>
    <mergeCell ref="A9:E9"/>
    <mergeCell ref="A5:E5"/>
    <mergeCell ref="A6:E6"/>
  </mergeCells>
  <hyperlinks>
    <hyperlink ref="A2:E2" location="NOMENCLADOR!A1" display="5º-ACTUACION PROFESIONAL EN ASESORAMIENTO Y ATENCIÓN MENSUAL INTEGRAL"/>
  </hyperlinks>
  <pageMargins left="0.25" right="0.25" top="0.45" bottom="0.75" header="0.3" footer="0.3"/>
  <pageSetup paperSize="9" orientation="landscape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R43"/>
  <sheetViews>
    <sheetView showGridLines="0" workbookViewId="0">
      <selection activeCell="O8" sqref="O8"/>
    </sheetView>
  </sheetViews>
  <sheetFormatPr baseColWidth="10" defaultColWidth="11.42578125" defaultRowHeight="15" x14ac:dyDescent="0.25"/>
  <cols>
    <col min="1" max="1" width="15" style="2" customWidth="1"/>
    <col min="2" max="2" width="14.5703125" style="2" bestFit="1" customWidth="1"/>
    <col min="3" max="3" width="3.42578125" style="2" customWidth="1"/>
    <col min="4" max="4" width="12.42578125" style="2" bestFit="1" customWidth="1"/>
    <col min="5" max="5" width="11.42578125" style="2"/>
    <col min="6" max="12" width="8.85546875" style="2" customWidth="1"/>
    <col min="13" max="13" width="5.42578125" customWidth="1"/>
    <col min="14" max="14" width="21" customWidth="1"/>
    <col min="15" max="15" width="15.28515625" bestFit="1" customWidth="1"/>
    <col min="16" max="16" width="19.85546875" style="394" customWidth="1"/>
    <col min="17" max="17" width="20.28515625" bestFit="1" customWidth="1"/>
    <col min="18" max="18" width="18" customWidth="1"/>
    <col min="19" max="19" width="19.28515625" bestFit="1" customWidth="1"/>
  </cols>
  <sheetData>
    <row r="1" spans="1:16" ht="41.25" customHeight="1" thickBot="1" x14ac:dyDescent="0.55000000000000004">
      <c r="A1" s="79"/>
      <c r="B1" s="80"/>
      <c r="C1" s="80"/>
      <c r="D1" s="348" t="s">
        <v>114</v>
      </c>
      <c r="E1" s="349"/>
      <c r="F1" s="349"/>
      <c r="G1" s="349"/>
      <c r="H1" s="349"/>
      <c r="I1" s="349"/>
      <c r="J1" s="349"/>
      <c r="K1" s="349"/>
      <c r="L1" s="350"/>
    </row>
    <row r="2" spans="1:16" ht="15.75" thickBot="1" x14ac:dyDescent="0.3">
      <c r="A2" s="307" t="s">
        <v>32</v>
      </c>
      <c r="B2" s="308"/>
      <c r="C2" s="308"/>
      <c r="D2" s="308"/>
      <c r="E2" s="308"/>
      <c r="F2" s="312" t="s">
        <v>61</v>
      </c>
      <c r="G2" s="314" t="s">
        <v>62</v>
      </c>
      <c r="H2" s="314"/>
      <c r="I2" s="315"/>
      <c r="J2" s="332" t="s">
        <v>63</v>
      </c>
      <c r="K2" s="314"/>
      <c r="L2" s="315"/>
      <c r="M2" s="4"/>
    </row>
    <row r="3" spans="1:16" ht="12" customHeight="1" thickBot="1" x14ac:dyDescent="0.3">
      <c r="A3" s="81"/>
      <c r="B3" s="81"/>
      <c r="C3" s="81"/>
      <c r="D3" s="81"/>
      <c r="E3" s="81"/>
      <c r="F3" s="313"/>
      <c r="G3" s="82" t="s">
        <v>3</v>
      </c>
      <c r="H3" s="83" t="s">
        <v>4</v>
      </c>
      <c r="I3" s="84" t="s">
        <v>5</v>
      </c>
      <c r="J3" s="85" t="s">
        <v>3</v>
      </c>
      <c r="K3" s="85" t="s">
        <v>4</v>
      </c>
      <c r="L3" s="85" t="s">
        <v>5</v>
      </c>
      <c r="M3" s="4"/>
    </row>
    <row r="4" spans="1:16" ht="12" customHeight="1" thickBot="1" x14ac:dyDescent="0.3">
      <c r="A4" s="309" t="str">
        <f>Nomenclador!A72</f>
        <v>6.1.Auditoría realizada a fin de emitir informes y dictámenes</v>
      </c>
      <c r="B4" s="310"/>
      <c r="C4" s="310"/>
      <c r="D4" s="310"/>
      <c r="E4" s="311"/>
      <c r="F4" s="86">
        <v>200</v>
      </c>
      <c r="G4" s="87">
        <f>+F4/Complejidad!$B$17*Complejidad!$B$17</f>
        <v>200</v>
      </c>
      <c r="H4" s="88">
        <f>+F4/Complejidad!$B$17*Complejidad!$D$17</f>
        <v>150</v>
      </c>
      <c r="I4" s="89">
        <f>+F4/Complejidad!$B$17*Complejidad!$F$17</f>
        <v>75</v>
      </c>
      <c r="J4" s="90">
        <f>INT((G4*'Valor Mod'!$H$6)/10)*10</f>
        <v>1900000</v>
      </c>
      <c r="K4" s="91">
        <f>INT((H4*'Valor Mod'!$H$6)/10)*10</f>
        <v>1425000</v>
      </c>
      <c r="L4" s="92">
        <f>INT((I4*'Valor Mod'!$H$6)/10)*10</f>
        <v>712500</v>
      </c>
      <c r="M4" s="4"/>
      <c r="N4" s="9" t="s">
        <v>64</v>
      </c>
    </row>
    <row r="5" spans="1:16" ht="12" customHeight="1" thickBot="1" x14ac:dyDescent="0.3">
      <c r="A5" s="309" t="str">
        <f>Nomenclador!A74</f>
        <v>6.2.Certificacion de Estados Contables y Manifestaciones de Bienes</v>
      </c>
      <c r="B5" s="310"/>
      <c r="C5" s="310"/>
      <c r="D5" s="310"/>
      <c r="E5" s="311"/>
      <c r="F5" s="337" t="s">
        <v>65</v>
      </c>
      <c r="G5" s="338"/>
      <c r="H5" s="338"/>
      <c r="I5" s="338"/>
      <c r="J5" s="338"/>
      <c r="K5" s="338"/>
      <c r="L5" s="339"/>
      <c r="M5" s="4"/>
      <c r="N5" s="9" t="s">
        <v>66</v>
      </c>
    </row>
    <row r="6" spans="1:16" ht="15.75" customHeight="1" thickBot="1" x14ac:dyDescent="0.5">
      <c r="A6" s="316" t="s">
        <v>67</v>
      </c>
      <c r="B6" s="317"/>
      <c r="C6" s="352" t="s">
        <v>64</v>
      </c>
      <c r="D6" s="352"/>
      <c r="E6" s="352"/>
      <c r="F6" s="352"/>
      <c r="G6" s="352"/>
      <c r="H6" s="352"/>
      <c r="I6" s="352"/>
      <c r="J6" s="344" t="s">
        <v>68</v>
      </c>
      <c r="K6" s="344"/>
      <c r="L6" s="345"/>
    </row>
    <row r="7" spans="1:16" ht="20.25" thickBot="1" x14ac:dyDescent="0.55000000000000004">
      <c r="A7" s="34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</row>
    <row r="8" spans="1:16" ht="12" customHeight="1" thickBot="1" x14ac:dyDescent="0.3">
      <c r="A8" s="93" t="s">
        <v>69</v>
      </c>
      <c r="B8" s="94"/>
      <c r="C8" s="94"/>
      <c r="D8" s="94"/>
      <c r="E8" s="94"/>
      <c r="F8" s="95"/>
      <c r="G8" s="322" t="s">
        <v>70</v>
      </c>
      <c r="H8" s="323"/>
      <c r="I8" s="323"/>
      <c r="J8" s="323"/>
      <c r="K8" s="323"/>
      <c r="L8" s="324"/>
      <c r="M8" s="4"/>
    </row>
    <row r="9" spans="1:16" ht="12" customHeight="1" thickBot="1" x14ac:dyDescent="0.3">
      <c r="A9" s="93" t="s">
        <v>71</v>
      </c>
      <c r="B9" s="94"/>
      <c r="C9" s="94"/>
      <c r="D9" s="94"/>
      <c r="E9" s="94"/>
      <c r="F9" s="95"/>
      <c r="G9" s="325"/>
      <c r="H9" s="326"/>
      <c r="I9" s="326"/>
      <c r="J9" s="326"/>
      <c r="K9" s="326"/>
      <c r="L9" s="327"/>
      <c r="M9" s="4"/>
    </row>
    <row r="10" spans="1:16" ht="20.25" thickBot="1" x14ac:dyDescent="0.3">
      <c r="A10" s="93"/>
      <c r="B10" s="94"/>
      <c r="C10" s="94"/>
      <c r="D10" s="94"/>
      <c r="E10" s="94"/>
      <c r="F10" s="95"/>
      <c r="G10" s="81"/>
      <c r="H10" s="81"/>
      <c r="I10" s="328" t="s">
        <v>72</v>
      </c>
      <c r="J10" s="329"/>
      <c r="K10" s="330">
        <f>IF(G13+I13&gt;K13,G13+I13,K13)</f>
        <v>0</v>
      </c>
      <c r="L10" s="331"/>
      <c r="M10" s="4"/>
    </row>
    <row r="11" spans="1:16" ht="20.25" thickBot="1" x14ac:dyDescent="0.55000000000000004">
      <c r="A11" s="79"/>
      <c r="B11" s="161"/>
      <c r="C11" s="161"/>
      <c r="D11" s="161"/>
      <c r="E11" s="161"/>
      <c r="F11" s="222"/>
      <c r="G11" s="81"/>
      <c r="H11" s="81"/>
      <c r="I11" s="332" t="s">
        <v>73</v>
      </c>
      <c r="J11" s="315"/>
      <c r="K11" s="342">
        <f>+'Valor Mod'!H6</f>
        <v>9500</v>
      </c>
      <c r="L11" s="343"/>
      <c r="M11" s="4"/>
    </row>
    <row r="12" spans="1:16" ht="12" customHeight="1" thickBot="1" x14ac:dyDescent="0.3">
      <c r="A12" s="320"/>
      <c r="B12" s="320"/>
      <c r="C12" s="320"/>
      <c r="D12" s="320"/>
      <c r="E12" s="320"/>
      <c r="F12" s="320"/>
      <c r="G12" s="340" t="s">
        <v>74</v>
      </c>
      <c r="H12" s="341"/>
      <c r="I12" s="340" t="s">
        <v>75</v>
      </c>
      <c r="J12" s="341"/>
      <c r="K12" s="340" t="s">
        <v>76</v>
      </c>
      <c r="L12" s="341"/>
      <c r="M12" s="4"/>
    </row>
    <row r="13" spans="1:16" ht="20.25" thickBot="1" x14ac:dyDescent="0.3">
      <c r="A13" s="321"/>
      <c r="B13" s="321"/>
      <c r="C13" s="321"/>
      <c r="D13" s="321"/>
      <c r="E13" s="321"/>
      <c r="F13" s="321"/>
      <c r="G13" s="318"/>
      <c r="H13" s="319"/>
      <c r="I13" s="318"/>
      <c r="J13" s="319"/>
      <c r="K13" s="318"/>
      <c r="L13" s="319"/>
    </row>
    <row r="14" spans="1:16" ht="20.25" hidden="1" thickBot="1" x14ac:dyDescent="0.55000000000000004">
      <c r="A14" s="34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</row>
    <row r="15" spans="1:16" ht="18.75" thickBot="1" x14ac:dyDescent="0.5">
      <c r="A15" s="96" t="s">
        <v>77</v>
      </c>
      <c r="B15" s="97" t="s">
        <v>78</v>
      </c>
      <c r="C15" s="98"/>
      <c r="D15" s="333" t="s">
        <v>1</v>
      </c>
      <c r="E15" s="333"/>
      <c r="F15" s="333"/>
      <c r="G15" s="334"/>
      <c r="H15" s="99"/>
      <c r="I15" s="99"/>
      <c r="J15" s="99"/>
      <c r="K15" s="99"/>
      <c r="L15" s="100"/>
    </row>
    <row r="16" spans="1:16" s="5" customFormat="1" ht="20.25" thickBot="1" x14ac:dyDescent="0.3">
      <c r="A16" s="101" t="s">
        <v>79</v>
      </c>
      <c r="B16" s="102" t="s">
        <v>79</v>
      </c>
      <c r="C16" s="103"/>
      <c r="D16" s="104" t="s">
        <v>80</v>
      </c>
      <c r="E16" s="105" t="s">
        <v>81</v>
      </c>
      <c r="F16" s="346" t="s">
        <v>82</v>
      </c>
      <c r="G16" s="347"/>
      <c r="H16" s="106"/>
      <c r="I16" s="356" t="s">
        <v>83</v>
      </c>
      <c r="J16" s="356"/>
      <c r="K16" s="357" t="s">
        <v>84</v>
      </c>
      <c r="L16" s="358"/>
      <c r="P16" s="395"/>
    </row>
    <row r="17" spans="1:18" s="5" customFormat="1" ht="19.5" x14ac:dyDescent="0.25">
      <c r="A17" s="107">
        <v>0</v>
      </c>
      <c r="B17" s="108">
        <v>3376000</v>
      </c>
      <c r="C17" s="109"/>
      <c r="D17" s="110">
        <f>+K11*10</f>
        <v>95000</v>
      </c>
      <c r="E17" s="111">
        <v>0</v>
      </c>
      <c r="F17" s="335">
        <v>0</v>
      </c>
      <c r="G17" s="336"/>
      <c r="H17" s="42"/>
      <c r="I17" s="306" t="str">
        <f>IF(AND($K$10&gt;A17,$K$10&lt;=B17),D17+($K$10-F17)*E17/100,"")</f>
        <v/>
      </c>
      <c r="J17" s="306"/>
      <c r="K17" s="335">
        <f>IF(I17="",0,I17*0.1)</f>
        <v>0</v>
      </c>
      <c r="L17" s="335"/>
      <c r="N17" s="113"/>
      <c r="O17" s="33"/>
      <c r="P17" s="394"/>
      <c r="Q17" s="393"/>
      <c r="R17" s="32"/>
    </row>
    <row r="18" spans="1:18" s="5" customFormat="1" ht="19.5" x14ac:dyDescent="0.25">
      <c r="A18" s="112">
        <f>+B17+0.01</f>
        <v>3376000.01</v>
      </c>
      <c r="B18" s="113">
        <v>6758000</v>
      </c>
      <c r="C18" s="40"/>
      <c r="D18" s="114">
        <f>+D17</f>
        <v>95000</v>
      </c>
      <c r="E18" s="226">
        <v>1.9783999999999999</v>
      </c>
      <c r="F18" s="302">
        <f>+B17</f>
        <v>3376000</v>
      </c>
      <c r="G18" s="303"/>
      <c r="H18" s="42"/>
      <c r="I18" s="306" t="str">
        <f t="shared" ref="I18:I33" si="0">IF(AND($K$10&gt;A18,$K$10&lt;=B18),D18+($K$10-F18)*E18/100,"")</f>
        <v/>
      </c>
      <c r="J18" s="306"/>
      <c r="K18" s="306">
        <f t="shared" ref="K18:K37" si="1">IF(I18="",0,I18*0.1)</f>
        <v>0</v>
      </c>
      <c r="L18" s="306"/>
      <c r="N18" s="230"/>
      <c r="O18" s="33"/>
      <c r="P18" s="394"/>
      <c r="Q18" s="393"/>
      <c r="R18" s="32"/>
    </row>
    <row r="19" spans="1:18" s="5" customFormat="1" ht="19.5" x14ac:dyDescent="0.25">
      <c r="A19" s="112">
        <f t="shared" ref="A19:A36" si="2">+B18+0.01</f>
        <v>6758000.0099999998</v>
      </c>
      <c r="B19" s="113">
        <v>10140000</v>
      </c>
      <c r="C19" s="40"/>
      <c r="D19" s="114">
        <f>+(B18-F18)*E18/100+D18</f>
        <v>161909.48800000001</v>
      </c>
      <c r="E19" s="226">
        <v>1.899</v>
      </c>
      <c r="F19" s="302">
        <f>+B18</f>
        <v>6758000</v>
      </c>
      <c r="G19" s="303"/>
      <c r="H19" s="42"/>
      <c r="I19" s="306" t="str">
        <f t="shared" si="0"/>
        <v/>
      </c>
      <c r="J19" s="306"/>
      <c r="K19" s="306">
        <f t="shared" si="1"/>
        <v>0</v>
      </c>
      <c r="L19" s="306"/>
      <c r="N19" s="230"/>
      <c r="O19" s="33"/>
      <c r="P19" s="394"/>
      <c r="Q19" s="393"/>
      <c r="R19" s="32"/>
    </row>
    <row r="20" spans="1:18" s="5" customFormat="1" ht="19.5" x14ac:dyDescent="0.25">
      <c r="A20" s="112">
        <f t="shared" si="2"/>
        <v>10140000.01</v>
      </c>
      <c r="B20" s="113">
        <v>13520000</v>
      </c>
      <c r="C20" s="40"/>
      <c r="D20" s="114">
        <f t="shared" ref="D20:D31" si="3">+(B19-F19)*E19/100+D19</f>
        <v>226133.66800000001</v>
      </c>
      <c r="E20" s="226">
        <v>1.788</v>
      </c>
      <c r="F20" s="302">
        <f t="shared" ref="F20:F32" si="4">+B19</f>
        <v>10140000</v>
      </c>
      <c r="G20" s="303"/>
      <c r="H20" s="42"/>
      <c r="I20" s="306" t="str">
        <f t="shared" si="0"/>
        <v/>
      </c>
      <c r="J20" s="306"/>
      <c r="K20" s="306">
        <f t="shared" si="1"/>
        <v>0</v>
      </c>
      <c r="L20" s="306"/>
      <c r="N20" s="230"/>
      <c r="O20" s="33"/>
      <c r="P20" s="394"/>
      <c r="Q20" s="393"/>
      <c r="R20" s="32"/>
    </row>
    <row r="21" spans="1:18" s="5" customFormat="1" ht="19.5" x14ac:dyDescent="0.25">
      <c r="A21" s="112">
        <f t="shared" si="2"/>
        <v>13520000.01</v>
      </c>
      <c r="B21" s="113">
        <v>16900000</v>
      </c>
      <c r="C21" s="40"/>
      <c r="D21" s="114">
        <f t="shared" si="3"/>
        <v>286568.06800000003</v>
      </c>
      <c r="E21" s="226">
        <v>1.6911</v>
      </c>
      <c r="F21" s="302">
        <f t="shared" si="4"/>
        <v>13520000</v>
      </c>
      <c r="G21" s="303"/>
      <c r="H21" s="42"/>
      <c r="I21" s="306" t="str">
        <f t="shared" si="0"/>
        <v/>
      </c>
      <c r="J21" s="306"/>
      <c r="K21" s="306">
        <f t="shared" si="1"/>
        <v>0</v>
      </c>
      <c r="L21" s="306"/>
      <c r="N21" s="230"/>
      <c r="O21" s="33"/>
      <c r="P21" s="394"/>
      <c r="Q21" s="393"/>
      <c r="R21" s="32"/>
    </row>
    <row r="22" spans="1:18" s="5" customFormat="1" ht="19.5" x14ac:dyDescent="0.25">
      <c r="A22" s="112">
        <f t="shared" si="2"/>
        <v>16900000.010000002</v>
      </c>
      <c r="B22" s="113">
        <v>20290000</v>
      </c>
      <c r="C22" s="40"/>
      <c r="D22" s="114">
        <f t="shared" si="3"/>
        <v>343727.24800000002</v>
      </c>
      <c r="E22" s="226">
        <v>1.6440999999999999</v>
      </c>
      <c r="F22" s="302">
        <f t="shared" si="4"/>
        <v>16900000</v>
      </c>
      <c r="G22" s="303"/>
      <c r="H22" s="42"/>
      <c r="I22" s="306" t="str">
        <f t="shared" si="0"/>
        <v/>
      </c>
      <c r="J22" s="306"/>
      <c r="K22" s="306">
        <f t="shared" si="1"/>
        <v>0</v>
      </c>
      <c r="L22" s="306"/>
      <c r="N22" s="230"/>
      <c r="O22" s="33"/>
      <c r="P22" s="394"/>
      <c r="Q22" s="393"/>
      <c r="R22" s="32"/>
    </row>
    <row r="23" spans="1:18" s="5" customFormat="1" ht="19.5" x14ac:dyDescent="0.25">
      <c r="A23" s="112">
        <f t="shared" si="2"/>
        <v>20290000.010000002</v>
      </c>
      <c r="B23" s="113">
        <v>27050000</v>
      </c>
      <c r="C23" s="40"/>
      <c r="D23" s="114">
        <f t="shared" si="3"/>
        <v>399462.23800000001</v>
      </c>
      <c r="E23" s="226">
        <v>1.2918000000000001</v>
      </c>
      <c r="F23" s="302">
        <f t="shared" si="4"/>
        <v>20290000</v>
      </c>
      <c r="G23" s="303"/>
      <c r="H23" s="42"/>
      <c r="I23" s="306" t="str">
        <f t="shared" si="0"/>
        <v/>
      </c>
      <c r="J23" s="306"/>
      <c r="K23" s="306">
        <f t="shared" si="1"/>
        <v>0</v>
      </c>
      <c r="L23" s="306"/>
      <c r="N23" s="230"/>
      <c r="O23" s="33"/>
      <c r="P23" s="394"/>
      <c r="Q23" s="393"/>
      <c r="R23" s="32"/>
    </row>
    <row r="24" spans="1:18" s="5" customFormat="1" ht="19.5" x14ac:dyDescent="0.25">
      <c r="A24" s="112">
        <f t="shared" si="2"/>
        <v>27050000.010000002</v>
      </c>
      <c r="B24" s="113">
        <v>33810000</v>
      </c>
      <c r="C24" s="40"/>
      <c r="D24" s="114">
        <f t="shared" si="3"/>
        <v>486787.91800000001</v>
      </c>
      <c r="E24" s="226">
        <v>1.2518</v>
      </c>
      <c r="F24" s="302">
        <f t="shared" si="4"/>
        <v>27050000</v>
      </c>
      <c r="G24" s="303"/>
      <c r="H24" s="42"/>
      <c r="I24" s="306" t="str">
        <f t="shared" si="0"/>
        <v/>
      </c>
      <c r="J24" s="306"/>
      <c r="K24" s="306">
        <f t="shared" si="1"/>
        <v>0</v>
      </c>
      <c r="L24" s="306"/>
      <c r="N24" s="230"/>
      <c r="O24" s="33"/>
      <c r="P24" s="394"/>
      <c r="Q24" s="393"/>
      <c r="R24" s="32"/>
    </row>
    <row r="25" spans="1:18" s="5" customFormat="1" ht="19.5" x14ac:dyDescent="0.25">
      <c r="A25" s="112">
        <f t="shared" si="2"/>
        <v>33810000.009999998</v>
      </c>
      <c r="B25" s="113">
        <v>43960000</v>
      </c>
      <c r="C25" s="40"/>
      <c r="D25" s="114">
        <f t="shared" si="3"/>
        <v>571409.598</v>
      </c>
      <c r="E25" s="226">
        <v>1.2048000000000001</v>
      </c>
      <c r="F25" s="302">
        <f>+B24</f>
        <v>33810000</v>
      </c>
      <c r="G25" s="303"/>
      <c r="H25" s="42"/>
      <c r="I25" s="306" t="str">
        <f t="shared" si="0"/>
        <v/>
      </c>
      <c r="J25" s="306"/>
      <c r="K25" s="306">
        <f t="shared" si="1"/>
        <v>0</v>
      </c>
      <c r="L25" s="306"/>
      <c r="N25" s="230"/>
      <c r="O25" s="33"/>
      <c r="P25" s="394"/>
      <c r="Q25" s="393"/>
      <c r="R25" s="32"/>
    </row>
    <row r="26" spans="1:18" s="5" customFormat="1" ht="19.5" x14ac:dyDescent="0.25">
      <c r="A26" s="112">
        <f t="shared" si="2"/>
        <v>43960000.009999998</v>
      </c>
      <c r="B26" s="113">
        <v>54110000</v>
      </c>
      <c r="C26" s="40"/>
      <c r="D26" s="114">
        <f t="shared" si="3"/>
        <v>693696.79799999995</v>
      </c>
      <c r="E26" s="226">
        <v>1.1577999999999999</v>
      </c>
      <c r="F26" s="302">
        <f>+B25</f>
        <v>43960000</v>
      </c>
      <c r="G26" s="303"/>
      <c r="H26" s="42"/>
      <c r="I26" s="306" t="str">
        <f t="shared" si="0"/>
        <v/>
      </c>
      <c r="J26" s="306"/>
      <c r="K26" s="306">
        <f t="shared" si="1"/>
        <v>0</v>
      </c>
      <c r="L26" s="306"/>
      <c r="N26" s="230"/>
      <c r="O26" s="33"/>
      <c r="P26" s="394"/>
      <c r="Q26" s="393"/>
      <c r="R26" s="32"/>
    </row>
    <row r="27" spans="1:18" s="5" customFormat="1" ht="19.5" x14ac:dyDescent="0.25">
      <c r="A27" s="112">
        <f t="shared" si="2"/>
        <v>54110000.009999998</v>
      </c>
      <c r="B27" s="113">
        <v>67640000</v>
      </c>
      <c r="C27" s="40"/>
      <c r="D27" s="114">
        <f t="shared" si="3"/>
        <v>811213.49799999991</v>
      </c>
      <c r="E27" s="226">
        <v>1.0378000000000001</v>
      </c>
      <c r="F27" s="302">
        <f>+B26</f>
        <v>54110000</v>
      </c>
      <c r="G27" s="303"/>
      <c r="H27" s="42"/>
      <c r="I27" s="306" t="str">
        <f t="shared" si="0"/>
        <v/>
      </c>
      <c r="J27" s="306"/>
      <c r="K27" s="306">
        <f t="shared" si="1"/>
        <v>0</v>
      </c>
      <c r="L27" s="306"/>
      <c r="N27" s="230"/>
      <c r="O27" s="33"/>
      <c r="P27" s="394"/>
      <c r="Q27" s="393"/>
      <c r="R27" s="32"/>
    </row>
    <row r="28" spans="1:18" s="5" customFormat="1" ht="19.5" x14ac:dyDescent="0.25">
      <c r="A28" s="112">
        <f t="shared" si="2"/>
        <v>67640000.010000005</v>
      </c>
      <c r="B28" s="113">
        <v>84550000</v>
      </c>
      <c r="C28" s="40"/>
      <c r="D28" s="114">
        <f t="shared" si="3"/>
        <v>951627.83799999987</v>
      </c>
      <c r="E28" s="226">
        <v>0.68110000000000004</v>
      </c>
      <c r="F28" s="302">
        <f t="shared" si="4"/>
        <v>67640000</v>
      </c>
      <c r="G28" s="303"/>
      <c r="H28" s="42"/>
      <c r="I28" s="306" t="str">
        <f t="shared" si="0"/>
        <v/>
      </c>
      <c r="J28" s="306"/>
      <c r="K28" s="306">
        <f t="shared" si="1"/>
        <v>0</v>
      </c>
      <c r="L28" s="306"/>
      <c r="N28" s="230"/>
      <c r="O28" s="33"/>
      <c r="P28" s="394"/>
      <c r="Q28" s="393"/>
      <c r="R28" s="32"/>
    </row>
    <row r="29" spans="1:18" s="5" customFormat="1" ht="19.5" x14ac:dyDescent="0.25">
      <c r="A29" s="112">
        <f t="shared" si="2"/>
        <v>84550000.010000005</v>
      </c>
      <c r="B29" s="113">
        <v>169100000</v>
      </c>
      <c r="C29" s="40"/>
      <c r="D29" s="114">
        <f t="shared" si="3"/>
        <v>1066801.8479999998</v>
      </c>
      <c r="E29" s="226">
        <v>0.48110000000000003</v>
      </c>
      <c r="F29" s="302">
        <f t="shared" si="4"/>
        <v>84550000</v>
      </c>
      <c r="G29" s="303"/>
      <c r="H29" s="42"/>
      <c r="I29" s="306" t="str">
        <f t="shared" si="0"/>
        <v/>
      </c>
      <c r="J29" s="306"/>
      <c r="K29" s="306">
        <f t="shared" si="1"/>
        <v>0</v>
      </c>
      <c r="L29" s="306"/>
      <c r="N29" s="230"/>
      <c r="O29" s="33"/>
      <c r="P29" s="394"/>
      <c r="Q29" s="393"/>
      <c r="R29" s="32"/>
    </row>
    <row r="30" spans="1:18" s="5" customFormat="1" ht="19.5" x14ac:dyDescent="0.25">
      <c r="A30" s="112">
        <f t="shared" si="2"/>
        <v>169100000.00999999</v>
      </c>
      <c r="B30" s="113">
        <v>270830000</v>
      </c>
      <c r="C30" s="40"/>
      <c r="D30" s="114">
        <f t="shared" si="3"/>
        <v>1473571.8979999998</v>
      </c>
      <c r="E30" s="226">
        <v>0.31659999999999999</v>
      </c>
      <c r="F30" s="302">
        <f t="shared" si="4"/>
        <v>169100000</v>
      </c>
      <c r="G30" s="303"/>
      <c r="H30" s="42"/>
      <c r="I30" s="306" t="str">
        <f t="shared" si="0"/>
        <v/>
      </c>
      <c r="J30" s="306"/>
      <c r="K30" s="306">
        <f t="shared" si="1"/>
        <v>0</v>
      </c>
      <c r="L30" s="306"/>
      <c r="N30" s="230"/>
      <c r="O30" s="33"/>
      <c r="P30" s="394"/>
      <c r="Q30" s="393"/>
      <c r="R30" s="32"/>
    </row>
    <row r="31" spans="1:18" s="5" customFormat="1" ht="19.5" x14ac:dyDescent="0.25">
      <c r="A31" s="112">
        <f t="shared" si="2"/>
        <v>270830000.00999999</v>
      </c>
      <c r="B31" s="113">
        <v>372030000</v>
      </c>
      <c r="C31" s="40"/>
      <c r="D31" s="114">
        <f t="shared" si="3"/>
        <v>1795649.0779999997</v>
      </c>
      <c r="E31" s="226">
        <v>0.30659999999999998</v>
      </c>
      <c r="F31" s="302">
        <f t="shared" si="4"/>
        <v>270830000</v>
      </c>
      <c r="G31" s="303"/>
      <c r="H31" s="42"/>
      <c r="I31" s="306" t="str">
        <f t="shared" si="0"/>
        <v/>
      </c>
      <c r="J31" s="306"/>
      <c r="K31" s="306">
        <f t="shared" si="1"/>
        <v>0</v>
      </c>
      <c r="L31" s="306"/>
      <c r="N31" s="230"/>
      <c r="O31" s="33"/>
      <c r="P31" s="394"/>
      <c r="Q31" s="393"/>
      <c r="R31" s="32"/>
    </row>
    <row r="32" spans="1:18" s="5" customFormat="1" ht="19.5" x14ac:dyDescent="0.25">
      <c r="A32" s="112">
        <f t="shared" si="2"/>
        <v>372030000.00999999</v>
      </c>
      <c r="B32" s="113">
        <v>507310000</v>
      </c>
      <c r="C32" s="40"/>
      <c r="D32" s="114">
        <f>+(B31-F31)*E31/100+D31</f>
        <v>2105928.2779999999</v>
      </c>
      <c r="E32" s="226">
        <v>0.29659999999999997</v>
      </c>
      <c r="F32" s="302">
        <f t="shared" si="4"/>
        <v>372030000</v>
      </c>
      <c r="G32" s="303"/>
      <c r="H32" s="42"/>
      <c r="I32" s="306" t="str">
        <f t="shared" ref="I32" si="5">IF(AND($K$10&gt;A32,$K$10&lt;=B32),D32+($K$10-F32)*E32/100,"")</f>
        <v/>
      </c>
      <c r="J32" s="306"/>
      <c r="K32" s="306">
        <f t="shared" si="1"/>
        <v>0</v>
      </c>
      <c r="L32" s="306"/>
      <c r="N32" s="230"/>
      <c r="O32" s="33"/>
      <c r="P32" s="394"/>
      <c r="Q32" s="393"/>
      <c r="R32" s="32"/>
    </row>
    <row r="33" spans="1:18" s="5" customFormat="1" ht="19.5" x14ac:dyDescent="0.25">
      <c r="A33" s="112">
        <f t="shared" si="2"/>
        <v>507310000.00999999</v>
      </c>
      <c r="B33" s="113">
        <v>676410000</v>
      </c>
      <c r="C33" s="40"/>
      <c r="D33" s="114">
        <f>+(B32-F32)*E32/100+D32</f>
        <v>2507168.7579999999</v>
      </c>
      <c r="E33" s="226">
        <v>0.28699999999999998</v>
      </c>
      <c r="F33" s="302">
        <f>+B32</f>
        <v>507310000</v>
      </c>
      <c r="G33" s="303"/>
      <c r="H33" s="42"/>
      <c r="I33" s="306" t="str">
        <f t="shared" si="0"/>
        <v/>
      </c>
      <c r="J33" s="306"/>
      <c r="K33" s="306">
        <f t="shared" si="1"/>
        <v>0</v>
      </c>
      <c r="L33" s="306"/>
      <c r="N33" s="230"/>
      <c r="O33" s="33"/>
      <c r="P33" s="394"/>
      <c r="Q33" s="393"/>
      <c r="R33" s="32"/>
    </row>
    <row r="34" spans="1:18" s="5" customFormat="1" ht="19.5" x14ac:dyDescent="0.25">
      <c r="A34" s="112">
        <f t="shared" si="2"/>
        <v>676410000.00999999</v>
      </c>
      <c r="B34" s="113">
        <v>1352840000</v>
      </c>
      <c r="C34" s="40"/>
      <c r="D34" s="114">
        <f t="shared" ref="D34" si="6">+(B33-F33)*E33/100+D33</f>
        <v>2992485.7579999999</v>
      </c>
      <c r="E34" s="226">
        <v>0.27760000000000001</v>
      </c>
      <c r="F34" s="302">
        <f t="shared" ref="F34" si="7">+B33</f>
        <v>676410000</v>
      </c>
      <c r="G34" s="303"/>
      <c r="H34" s="42"/>
      <c r="I34" s="306" t="str">
        <f t="shared" ref="I34" si="8">IF(AND($K$10&gt;A34,$K$10&lt;=B34),D34+($K$10-F34)*E34/100,"")</f>
        <v/>
      </c>
      <c r="J34" s="306"/>
      <c r="K34" s="306">
        <f t="shared" ref="K34" si="9">IF(I34="",0,I34*0.1)</f>
        <v>0</v>
      </c>
      <c r="L34" s="306"/>
      <c r="N34" s="230"/>
      <c r="O34" s="33"/>
      <c r="P34" s="394"/>
      <c r="Q34" s="393"/>
      <c r="R34" s="32"/>
    </row>
    <row r="35" spans="1:18" s="5" customFormat="1" ht="19.5" x14ac:dyDescent="0.25">
      <c r="A35" s="112">
        <f t="shared" si="2"/>
        <v>1352840000.01</v>
      </c>
      <c r="B35" s="113">
        <v>2705680000</v>
      </c>
      <c r="C35" s="40"/>
      <c r="D35" s="114">
        <f>+(B34-F34)*E34/100+D34</f>
        <v>4870255.4380000001</v>
      </c>
      <c r="E35" s="226">
        <v>0.25230000000000002</v>
      </c>
      <c r="F35" s="302">
        <f>+B34</f>
        <v>1352840000</v>
      </c>
      <c r="G35" s="303"/>
      <c r="H35" s="42"/>
      <c r="I35" s="306" t="str">
        <f t="shared" ref="I35" si="10">IF(AND($K$10&gt;A35,$K$10&lt;=B35),D35+($K$10-F35)*E35/100,"")</f>
        <v/>
      </c>
      <c r="J35" s="306"/>
      <c r="K35" s="306">
        <f>IF(I35="",0,I35*0.1)</f>
        <v>0</v>
      </c>
      <c r="L35" s="306"/>
      <c r="N35" s="230"/>
      <c r="O35" s="33"/>
      <c r="P35" s="394"/>
      <c r="Q35" s="393"/>
      <c r="R35" s="32"/>
    </row>
    <row r="36" spans="1:18" s="5" customFormat="1" ht="20.25" thickBot="1" x14ac:dyDescent="0.3">
      <c r="A36" s="115">
        <f t="shared" si="2"/>
        <v>2705680000.0100002</v>
      </c>
      <c r="B36" s="116" t="s">
        <v>111</v>
      </c>
      <c r="C36" s="117"/>
      <c r="D36" s="118">
        <f>+(B35-F35)*E35/100+D35</f>
        <v>8283470.7580000013</v>
      </c>
      <c r="E36" s="227">
        <v>0.22939999999999999</v>
      </c>
      <c r="F36" s="304">
        <f>+B35</f>
        <v>2705680000</v>
      </c>
      <c r="G36" s="305"/>
      <c r="H36" s="42"/>
      <c r="I36" s="306" t="str">
        <f>IF(AND($K$10&gt;A36,$K$10&lt;=B36),D36+($K$10-F36)*E36/100,"")</f>
        <v/>
      </c>
      <c r="J36" s="306"/>
      <c r="K36" s="306">
        <f t="shared" si="1"/>
        <v>0</v>
      </c>
      <c r="L36" s="306"/>
      <c r="N36" s="113"/>
      <c r="O36" s="33"/>
      <c r="P36" s="394"/>
      <c r="Q36" s="31"/>
      <c r="R36" s="32"/>
    </row>
    <row r="37" spans="1:18" ht="18" x14ac:dyDescent="0.45">
      <c r="A37" s="119"/>
      <c r="B37" s="119"/>
      <c r="C37" s="119"/>
      <c r="D37" s="119"/>
      <c r="E37" s="119"/>
      <c r="F37" s="119"/>
      <c r="G37" s="119"/>
      <c r="H37" s="38"/>
      <c r="I37" s="359">
        <f>SUM(I17:I36)</f>
        <v>0</v>
      </c>
      <c r="J37" s="359"/>
      <c r="K37" s="360">
        <f t="shared" si="1"/>
        <v>0</v>
      </c>
      <c r="L37" s="360"/>
      <c r="N37" s="21"/>
    </row>
    <row r="38" spans="1:18" ht="19.5" x14ac:dyDescent="0.5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</row>
    <row r="39" spans="1:18" ht="15" customHeight="1" x14ac:dyDescent="0.25">
      <c r="A39" s="354" t="s">
        <v>85</v>
      </c>
      <c r="B39" s="355"/>
      <c r="C39" s="355"/>
      <c r="D39" s="355"/>
      <c r="E39" s="355"/>
      <c r="F39" s="355"/>
      <c r="G39" s="355"/>
      <c r="H39" s="355"/>
      <c r="I39" s="355"/>
      <c r="J39" s="355"/>
      <c r="K39" s="355"/>
      <c r="L39" s="355"/>
    </row>
    <row r="40" spans="1:18" ht="21" x14ac:dyDescent="0.25">
      <c r="A40" s="353" t="s">
        <v>86</v>
      </c>
      <c r="B40" s="353"/>
      <c r="C40" s="300">
        <f>+K10</f>
        <v>0</v>
      </c>
      <c r="D40" s="300"/>
      <c r="E40" s="40"/>
      <c r="F40" s="40"/>
      <c r="G40" s="120"/>
      <c r="H40" s="120"/>
      <c r="I40" s="120"/>
      <c r="J40" s="120"/>
      <c r="K40" s="120"/>
      <c r="L40" s="120"/>
    </row>
    <row r="41" spans="1:18" ht="2.25" customHeight="1" x14ac:dyDescent="0.25">
      <c r="A41" s="121"/>
      <c r="B41" s="121"/>
      <c r="C41" s="122"/>
      <c r="D41" s="122"/>
      <c r="E41" s="40"/>
      <c r="F41" s="40"/>
      <c r="G41" s="120"/>
      <c r="H41" s="120"/>
      <c r="I41" s="120"/>
      <c r="J41" s="120"/>
      <c r="K41" s="120"/>
      <c r="L41" s="120"/>
    </row>
    <row r="42" spans="1:18" ht="21" x14ac:dyDescent="0.25">
      <c r="A42" s="351" t="s">
        <v>87</v>
      </c>
      <c r="B42" s="351"/>
      <c r="C42" s="351"/>
      <c r="D42" s="351"/>
      <c r="E42" s="301">
        <f>IF(C6="Certificación sobre Manifestaciones de Bienes",IF((I37/2)&gt;D17,I37/2,D17),I37)</f>
        <v>0</v>
      </c>
      <c r="F42" s="301"/>
      <c r="G42" s="120"/>
      <c r="H42" s="351" t="s">
        <v>88</v>
      </c>
      <c r="I42" s="351"/>
      <c r="J42" s="351"/>
      <c r="K42" s="301">
        <f>IF(C6="Certificación sobre Manifestaciones de Bienes",IF(K37&gt;0+K11,K37/2,+K11),K37)</f>
        <v>0</v>
      </c>
      <c r="L42" s="301"/>
    </row>
    <row r="43" spans="1:18" ht="15.75" x14ac:dyDescent="0.25">
      <c r="A43" s="7"/>
      <c r="B43" s="7"/>
      <c r="C43" s="7"/>
      <c r="D43" s="6"/>
      <c r="E43"/>
      <c r="F43"/>
      <c r="G43"/>
      <c r="H43"/>
      <c r="I43"/>
      <c r="J43"/>
      <c r="K43"/>
      <c r="L43"/>
    </row>
  </sheetData>
  <sheetProtection selectLockedCells="1"/>
  <mergeCells count="96">
    <mergeCell ref="I29:J29"/>
    <mergeCell ref="I30:J30"/>
    <mergeCell ref="I31:J31"/>
    <mergeCell ref="K36:L36"/>
    <mergeCell ref="K42:L42"/>
    <mergeCell ref="K37:L37"/>
    <mergeCell ref="K32:L32"/>
    <mergeCell ref="K33:L33"/>
    <mergeCell ref="I32:J32"/>
    <mergeCell ref="I33:J33"/>
    <mergeCell ref="I36:J36"/>
    <mergeCell ref="K34:L34"/>
    <mergeCell ref="K35:L35"/>
    <mergeCell ref="I34:J34"/>
    <mergeCell ref="I35:J35"/>
    <mergeCell ref="D1:L1"/>
    <mergeCell ref="H42:J42"/>
    <mergeCell ref="A42:D42"/>
    <mergeCell ref="C6:I6"/>
    <mergeCell ref="A40:B40"/>
    <mergeCell ref="A39:L39"/>
    <mergeCell ref="I16:J16"/>
    <mergeCell ref="K16:L16"/>
    <mergeCell ref="I37:J37"/>
    <mergeCell ref="I25:J25"/>
    <mergeCell ref="I26:J26"/>
    <mergeCell ref="I27:J27"/>
    <mergeCell ref="I28:J28"/>
    <mergeCell ref="K29:L29"/>
    <mergeCell ref="K30:L30"/>
    <mergeCell ref="K31:L31"/>
    <mergeCell ref="K24:L24"/>
    <mergeCell ref="K25:L25"/>
    <mergeCell ref="K26:L26"/>
    <mergeCell ref="K27:L27"/>
    <mergeCell ref="K28:L28"/>
    <mergeCell ref="K19:L19"/>
    <mergeCell ref="K20:L20"/>
    <mergeCell ref="K21:L21"/>
    <mergeCell ref="K22:L22"/>
    <mergeCell ref="K23:L23"/>
    <mergeCell ref="D15:G15"/>
    <mergeCell ref="I17:J17"/>
    <mergeCell ref="I18:J18"/>
    <mergeCell ref="F17:G17"/>
    <mergeCell ref="J2:L2"/>
    <mergeCell ref="F5:L5"/>
    <mergeCell ref="I13:J13"/>
    <mergeCell ref="G12:H12"/>
    <mergeCell ref="I12:J12"/>
    <mergeCell ref="K12:L12"/>
    <mergeCell ref="K13:L13"/>
    <mergeCell ref="K11:L11"/>
    <mergeCell ref="K17:L17"/>
    <mergeCell ref="K18:L18"/>
    <mergeCell ref="J6:L6"/>
    <mergeCell ref="F16:G16"/>
    <mergeCell ref="A6:B6"/>
    <mergeCell ref="G13:H13"/>
    <mergeCell ref="A12:F13"/>
    <mergeCell ref="G8:L9"/>
    <mergeCell ref="I10:J10"/>
    <mergeCell ref="K10:L10"/>
    <mergeCell ref="I11:J11"/>
    <mergeCell ref="A2:E2"/>
    <mergeCell ref="A4:E4"/>
    <mergeCell ref="A5:E5"/>
    <mergeCell ref="F2:F3"/>
    <mergeCell ref="G2:I2"/>
    <mergeCell ref="I21:J21"/>
    <mergeCell ref="I22:J22"/>
    <mergeCell ref="I23:J23"/>
    <mergeCell ref="I24:J24"/>
    <mergeCell ref="I19:J19"/>
    <mergeCell ref="I20:J20"/>
    <mergeCell ref="F25:G25"/>
    <mergeCell ref="F26:G26"/>
    <mergeCell ref="F27:G27"/>
    <mergeCell ref="F28:G28"/>
    <mergeCell ref="F29:G29"/>
    <mergeCell ref="F22:G22"/>
    <mergeCell ref="F23:G23"/>
    <mergeCell ref="F24:G24"/>
    <mergeCell ref="F18:G18"/>
    <mergeCell ref="F19:G19"/>
    <mergeCell ref="F20:G20"/>
    <mergeCell ref="F21:G21"/>
    <mergeCell ref="C40:D40"/>
    <mergeCell ref="E42:F42"/>
    <mergeCell ref="F33:G33"/>
    <mergeCell ref="F36:G36"/>
    <mergeCell ref="F30:G30"/>
    <mergeCell ref="F31:G31"/>
    <mergeCell ref="F32:G32"/>
    <mergeCell ref="F34:G34"/>
    <mergeCell ref="F35:G35"/>
  </mergeCells>
  <dataValidations count="1">
    <dataValidation type="list" allowBlank="1" showInputMessage="1" showErrorMessage="1" sqref="C6">
      <formula1>$N$4:$N$5</formula1>
    </dataValidation>
  </dataValidations>
  <hyperlinks>
    <hyperlink ref="A2:E2" location="NOMENCLADOR!A1" display="6º-ACTUACION PROFESIONAL EN AUDITORÍA EXTERNA"/>
  </hyperlinks>
  <pageMargins left="0.55000000000000004" right="0.25" top="0.28000000000000003" bottom="0.27" header="0.22" footer="0.17"/>
  <pageSetup paperSize="9" orientation="landscape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3"/>
  <dimension ref="A1:J10"/>
  <sheetViews>
    <sheetView showGridLines="0" tabSelected="1" workbookViewId="0">
      <selection activeCell="H7" sqref="H7"/>
    </sheetView>
  </sheetViews>
  <sheetFormatPr baseColWidth="10" defaultColWidth="11.42578125" defaultRowHeight="15" x14ac:dyDescent="0.25"/>
  <cols>
    <col min="1" max="1" width="5.7109375" customWidth="1"/>
    <col min="8" max="8" width="32.42578125" customWidth="1"/>
    <col min="9" max="9" width="5.7109375" customWidth="1"/>
  </cols>
  <sheetData>
    <row r="1" spans="1:10" ht="49.5" customHeight="1" x14ac:dyDescent="0.25">
      <c r="A1" s="265" t="s">
        <v>114</v>
      </c>
      <c r="B1" s="265"/>
      <c r="C1" s="265"/>
      <c r="D1" s="265"/>
      <c r="E1" s="265"/>
      <c r="F1" s="265"/>
      <c r="G1" s="265"/>
      <c r="H1" s="153"/>
      <c r="I1" s="153"/>
    </row>
    <row r="2" spans="1:10" ht="21.75" customHeight="1" x14ac:dyDescent="0.5">
      <c r="A2" s="154"/>
      <c r="B2" s="34"/>
      <c r="C2" s="34"/>
      <c r="D2" s="34"/>
      <c r="E2" s="34"/>
      <c r="F2" s="34"/>
      <c r="G2" s="34"/>
      <c r="H2" s="34"/>
      <c r="I2" s="34"/>
    </row>
    <row r="3" spans="1:10" ht="19.5" x14ac:dyDescent="0.5">
      <c r="A3" s="366" t="s">
        <v>91</v>
      </c>
      <c r="B3" s="366"/>
      <c r="C3" s="366"/>
      <c r="D3" s="366"/>
      <c r="E3" s="366"/>
      <c r="F3" s="366"/>
      <c r="G3" s="366"/>
      <c r="H3" s="366"/>
      <c r="I3" s="34"/>
    </row>
    <row r="4" spans="1:10" ht="20.25" thickBot="1" x14ac:dyDescent="0.55000000000000004">
      <c r="A4" s="34"/>
      <c r="B4" s="34"/>
      <c r="C4" s="34"/>
      <c r="D4" s="34"/>
      <c r="E4" s="34"/>
      <c r="F4" s="34"/>
      <c r="G4" s="34"/>
      <c r="H4" s="34"/>
      <c r="I4" s="34"/>
    </row>
    <row r="5" spans="1:10" s="5" customFormat="1" ht="20.25" customHeight="1" thickBot="1" x14ac:dyDescent="0.3">
      <c r="A5" s="42"/>
      <c r="B5" s="361" t="s">
        <v>92</v>
      </c>
      <c r="C5" s="362"/>
      <c r="D5" s="362"/>
      <c r="E5" s="362"/>
      <c r="F5" s="363"/>
      <c r="G5" s="275">
        <v>1</v>
      </c>
      <c r="H5" s="365"/>
      <c r="I5" s="42"/>
    </row>
    <row r="6" spans="1:10" ht="57.75" customHeight="1" thickBot="1" x14ac:dyDescent="0.55000000000000004">
      <c r="A6" s="34"/>
      <c r="B6" s="348" t="s">
        <v>115</v>
      </c>
      <c r="C6" s="273"/>
      <c r="D6" s="273"/>
      <c r="E6" s="273"/>
      <c r="F6" s="273"/>
      <c r="G6" s="364"/>
      <c r="H6" s="155">
        <v>9500</v>
      </c>
      <c r="I6" s="34"/>
    </row>
    <row r="7" spans="1:10" ht="19.5" x14ac:dyDescent="0.5">
      <c r="A7" s="34"/>
      <c r="B7" s="34"/>
      <c r="C7" s="34"/>
      <c r="D7" s="34"/>
      <c r="E7" s="34"/>
      <c r="F7" s="34"/>
      <c r="G7" s="34"/>
      <c r="H7" s="34"/>
      <c r="I7" s="34"/>
    </row>
    <row r="8" spans="1:10" ht="19.5" x14ac:dyDescent="0.5">
      <c r="A8" s="34"/>
      <c r="B8" s="34"/>
      <c r="C8" s="34"/>
      <c r="D8" s="34"/>
      <c r="E8" s="34"/>
      <c r="F8" s="34"/>
      <c r="G8" s="34"/>
      <c r="H8" s="34"/>
      <c r="I8" s="34"/>
    </row>
    <row r="9" spans="1:10" x14ac:dyDescent="0.25">
      <c r="H9" s="19"/>
    </row>
    <row r="10" spans="1:10" x14ac:dyDescent="0.25">
      <c r="J10" s="29"/>
    </row>
  </sheetData>
  <mergeCells count="5">
    <mergeCell ref="B5:F5"/>
    <mergeCell ref="B6:G6"/>
    <mergeCell ref="G5:H5"/>
    <mergeCell ref="A3:H3"/>
    <mergeCell ref="A1:G1"/>
  </mergeCells>
  <pageMargins left="0.25" right="0.25" top="0.56000000000000005" bottom="0.75" header="0.3" footer="0.3"/>
  <pageSetup paperSize="9" orientation="portrait" verticalDpi="0" r:id="rId1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4"/>
  <dimension ref="A1:I20"/>
  <sheetViews>
    <sheetView showGridLines="0" workbookViewId="0">
      <selection activeCell="D32" sqref="D32"/>
    </sheetView>
  </sheetViews>
  <sheetFormatPr baseColWidth="10" defaultColWidth="11.42578125" defaultRowHeight="15" x14ac:dyDescent="0.25"/>
  <cols>
    <col min="5" max="5" width="12.140625" customWidth="1"/>
  </cols>
  <sheetData>
    <row r="1" spans="1:9" ht="42" customHeight="1" thickBot="1" x14ac:dyDescent="0.55000000000000004">
      <c r="A1" s="348" t="s">
        <v>114</v>
      </c>
      <c r="B1" s="349"/>
      <c r="C1" s="349"/>
      <c r="D1" s="349"/>
      <c r="E1" s="349"/>
      <c r="F1" s="349"/>
      <c r="G1" s="156"/>
      <c r="H1" s="157"/>
      <c r="I1" s="34"/>
    </row>
    <row r="2" spans="1:9" ht="18" customHeight="1" thickBot="1" x14ac:dyDescent="0.55000000000000004">
      <c r="A2" s="34"/>
      <c r="B2" s="34"/>
      <c r="C2" s="158"/>
      <c r="D2" s="159"/>
      <c r="E2" s="159"/>
      <c r="F2" s="159"/>
      <c r="G2" s="160"/>
      <c r="H2" s="160"/>
      <c r="I2" s="34"/>
    </row>
    <row r="3" spans="1:9" ht="20.25" thickBot="1" x14ac:dyDescent="0.55000000000000004">
      <c r="A3" s="367" t="s">
        <v>93</v>
      </c>
      <c r="B3" s="368"/>
      <c r="C3" s="368"/>
      <c r="D3" s="368"/>
      <c r="E3" s="368"/>
      <c r="F3" s="369"/>
      <c r="G3" s="34"/>
      <c r="H3" s="34"/>
      <c r="I3" s="34"/>
    </row>
    <row r="4" spans="1:9" ht="19.5" x14ac:dyDescent="0.5">
      <c r="A4" s="34"/>
      <c r="B4" s="34"/>
      <c r="C4" s="34"/>
      <c r="D4" s="34"/>
      <c r="E4" s="34"/>
      <c r="F4" s="34"/>
      <c r="G4" s="34"/>
      <c r="H4" s="34"/>
      <c r="I4" s="34"/>
    </row>
    <row r="5" spans="1:9" ht="19.5" x14ac:dyDescent="0.5">
      <c r="A5" s="38" t="s">
        <v>94</v>
      </c>
      <c r="C5" s="34"/>
      <c r="D5" s="34"/>
      <c r="E5" s="34"/>
      <c r="F5" s="34"/>
      <c r="G5" s="34"/>
      <c r="H5" s="34"/>
      <c r="I5" s="34"/>
    </row>
    <row r="6" spans="1:9" ht="19.5" x14ac:dyDescent="0.5">
      <c r="A6" s="34"/>
      <c r="B6" s="34" t="s">
        <v>95</v>
      </c>
      <c r="D6" s="34"/>
      <c r="E6" s="34"/>
      <c r="F6" s="34"/>
      <c r="G6" s="34"/>
      <c r="H6" s="34"/>
      <c r="I6" s="34"/>
    </row>
    <row r="7" spans="1:9" ht="19.5" x14ac:dyDescent="0.5">
      <c r="A7" s="34"/>
      <c r="B7" s="34" t="s">
        <v>96</v>
      </c>
      <c r="D7" s="34"/>
      <c r="E7" s="34"/>
      <c r="F7" s="34"/>
      <c r="G7" s="34"/>
      <c r="H7" s="34"/>
      <c r="I7" s="34"/>
    </row>
    <row r="8" spans="1:9" ht="19.5" x14ac:dyDescent="0.5">
      <c r="A8" s="34"/>
      <c r="B8" s="34" t="s">
        <v>97</v>
      </c>
      <c r="D8" s="34"/>
      <c r="E8" s="34"/>
      <c r="F8" s="34"/>
      <c r="G8" s="34"/>
      <c r="H8" s="34"/>
      <c r="I8" s="34"/>
    </row>
    <row r="9" spans="1:9" ht="19.5" x14ac:dyDescent="0.5">
      <c r="A9" s="34"/>
      <c r="B9" s="34" t="s">
        <v>98</v>
      </c>
      <c r="D9" s="34"/>
      <c r="E9" s="34"/>
      <c r="F9" s="34"/>
      <c r="G9" s="34"/>
      <c r="H9" s="34"/>
      <c r="I9" s="34"/>
    </row>
    <row r="10" spans="1:9" ht="19.5" x14ac:dyDescent="0.5">
      <c r="A10" s="34"/>
      <c r="B10" s="34" t="s">
        <v>99</v>
      </c>
      <c r="D10" s="34"/>
      <c r="E10" s="34"/>
      <c r="F10" s="34"/>
      <c r="G10" s="34"/>
      <c r="H10" s="34"/>
      <c r="I10" s="34"/>
    </row>
    <row r="11" spans="1:9" ht="19.5" x14ac:dyDescent="0.5">
      <c r="A11" s="34"/>
      <c r="B11" s="34" t="s">
        <v>100</v>
      </c>
      <c r="D11" s="34"/>
      <c r="E11" s="34"/>
      <c r="F11" s="34"/>
      <c r="G11" s="34"/>
      <c r="H11" s="34"/>
      <c r="I11" s="34"/>
    </row>
    <row r="12" spans="1:9" ht="19.5" x14ac:dyDescent="0.5">
      <c r="A12" s="34"/>
      <c r="B12" s="34" t="s">
        <v>101</v>
      </c>
      <c r="D12" s="34"/>
      <c r="E12" s="34"/>
      <c r="F12" s="34"/>
      <c r="G12" s="34"/>
      <c r="H12" s="34"/>
      <c r="I12" s="34"/>
    </row>
    <row r="13" spans="1:9" ht="20.25" thickBot="1" x14ac:dyDescent="0.55000000000000004">
      <c r="A13" s="34"/>
      <c r="B13" s="34"/>
      <c r="C13" s="34"/>
      <c r="D13" s="34"/>
      <c r="E13" s="34"/>
      <c r="F13" s="34"/>
      <c r="G13" s="34"/>
      <c r="H13" s="34"/>
      <c r="I13" s="34"/>
    </row>
    <row r="14" spans="1:9" ht="20.25" thickBot="1" x14ac:dyDescent="0.55000000000000004">
      <c r="A14" s="34"/>
      <c r="B14" s="34"/>
      <c r="C14" s="34"/>
      <c r="D14" s="370" t="s">
        <v>62</v>
      </c>
      <c r="E14" s="371"/>
      <c r="F14" s="34"/>
      <c r="G14" s="34"/>
      <c r="H14" s="34"/>
      <c r="I14" s="34"/>
    </row>
    <row r="15" spans="1:9" ht="20.25" thickBot="1" x14ac:dyDescent="0.55000000000000004">
      <c r="A15" s="34"/>
      <c r="B15" s="370" t="s">
        <v>3</v>
      </c>
      <c r="C15" s="371"/>
      <c r="D15" s="370" t="s">
        <v>4</v>
      </c>
      <c r="E15" s="371"/>
      <c r="F15" s="370" t="s">
        <v>5</v>
      </c>
      <c r="G15" s="371"/>
      <c r="H15" s="34"/>
      <c r="I15" s="34"/>
    </row>
    <row r="16" spans="1:9" ht="20.25" thickBot="1" x14ac:dyDescent="0.55000000000000004">
      <c r="A16" s="34"/>
      <c r="B16" s="34"/>
      <c r="C16" s="372" t="s">
        <v>102</v>
      </c>
      <c r="D16" s="373"/>
      <c r="E16" s="373"/>
      <c r="F16" s="374"/>
      <c r="G16" s="34"/>
      <c r="H16" s="34"/>
      <c r="I16" s="34"/>
    </row>
    <row r="17" spans="1:9" ht="20.25" thickBot="1" x14ac:dyDescent="0.55000000000000004">
      <c r="A17" s="34"/>
      <c r="B17" s="370">
        <f>+'Valor Mod'!G5*4</f>
        <v>4</v>
      </c>
      <c r="C17" s="371"/>
      <c r="D17" s="370">
        <f>+'Valor Mod'!G5*3</f>
        <v>3</v>
      </c>
      <c r="E17" s="371"/>
      <c r="F17" s="370">
        <f>+'Valor Mod'!G5*1.5</f>
        <v>1.5</v>
      </c>
      <c r="G17" s="371"/>
      <c r="H17" s="34"/>
      <c r="I17" s="34"/>
    </row>
    <row r="18" spans="1:9" ht="20.25" thickBot="1" x14ac:dyDescent="0.55000000000000004">
      <c r="A18" s="34"/>
      <c r="B18" s="34"/>
      <c r="C18" s="375" t="s">
        <v>103</v>
      </c>
      <c r="D18" s="373"/>
      <c r="E18" s="373"/>
      <c r="F18" s="376"/>
      <c r="G18" s="34"/>
      <c r="H18" s="34"/>
      <c r="I18" s="34"/>
    </row>
    <row r="19" spans="1:9" ht="20.25" thickBot="1" x14ac:dyDescent="0.55000000000000004">
      <c r="A19" s="34"/>
      <c r="B19" s="370">
        <f>+B17*'Valor Mod'!H6</f>
        <v>38000</v>
      </c>
      <c r="C19" s="371"/>
      <c r="D19" s="370">
        <f>+D17*'Valor Mod'!H6</f>
        <v>28500</v>
      </c>
      <c r="E19" s="371"/>
      <c r="F19" s="370">
        <f>+F17*'Valor Mod'!H6</f>
        <v>14250</v>
      </c>
      <c r="G19" s="371"/>
      <c r="H19" s="34"/>
      <c r="I19" s="34"/>
    </row>
    <row r="20" spans="1:9" ht="19.5" x14ac:dyDescent="0.5">
      <c r="A20" s="34"/>
      <c r="B20" s="34"/>
      <c r="C20" s="34"/>
      <c r="D20" s="34"/>
      <c r="E20" s="34"/>
      <c r="F20" s="34"/>
      <c r="G20" s="34"/>
      <c r="H20" s="34"/>
      <c r="I20" s="34"/>
    </row>
  </sheetData>
  <mergeCells count="14">
    <mergeCell ref="A1:F1"/>
    <mergeCell ref="A3:F3"/>
    <mergeCell ref="B19:C19"/>
    <mergeCell ref="D19:E19"/>
    <mergeCell ref="F19:G19"/>
    <mergeCell ref="D14:E14"/>
    <mergeCell ref="B15:C15"/>
    <mergeCell ref="D15:E15"/>
    <mergeCell ref="F15:G15"/>
    <mergeCell ref="C16:F16"/>
    <mergeCell ref="C18:F18"/>
    <mergeCell ref="B17:C17"/>
    <mergeCell ref="D17:E17"/>
    <mergeCell ref="F17:G17"/>
  </mergeCells>
  <hyperlinks>
    <hyperlink ref="A3" location="RESOLUCION!A1" display="GRADO DE COMPLEJIDAD DE LA TAREA E INTERVENCION PROFESIONAL"/>
  </hyperlinks>
  <pageMargins left="0.24" right="0.25" top="0.51" bottom="0.75" header="0.3" footer="0.3"/>
  <pageSetup paperSize="9" orientation="portrait" verticalDpi="0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L5"/>
  <sheetViews>
    <sheetView showGridLines="0" workbookViewId="0">
      <selection activeCell="L5" sqref="L5"/>
    </sheetView>
  </sheetViews>
  <sheetFormatPr baseColWidth="10" defaultColWidth="11.42578125" defaultRowHeight="15" x14ac:dyDescent="0.25"/>
  <cols>
    <col min="5" max="5" width="4.42578125" customWidth="1"/>
    <col min="6" max="6" width="12.5703125" hidden="1" customWidth="1"/>
    <col min="7" max="9" width="9.5703125" style="18" customWidth="1"/>
  </cols>
  <sheetData>
    <row r="1" spans="1:12" ht="42" customHeight="1" thickBot="1" x14ac:dyDescent="0.55000000000000004">
      <c r="A1" s="79"/>
      <c r="B1" s="161"/>
      <c r="C1" s="349" t="s">
        <v>114</v>
      </c>
      <c r="D1" s="273"/>
      <c r="E1" s="273"/>
      <c r="F1" s="273"/>
      <c r="G1" s="273"/>
      <c r="H1" s="273"/>
      <c r="I1" s="273"/>
      <c r="J1" s="273"/>
      <c r="K1" s="273"/>
      <c r="L1" s="274"/>
    </row>
    <row r="2" spans="1:12" ht="20.25" thickBot="1" x14ac:dyDescent="0.55000000000000004">
      <c r="A2" s="367" t="s">
        <v>6</v>
      </c>
      <c r="B2" s="368"/>
      <c r="C2" s="368"/>
      <c r="D2" s="368"/>
      <c r="E2" s="368"/>
      <c r="F2" s="271" t="s">
        <v>61</v>
      </c>
      <c r="G2" s="273" t="s">
        <v>62</v>
      </c>
      <c r="H2" s="273"/>
      <c r="I2" s="274"/>
      <c r="J2" s="370" t="s">
        <v>63</v>
      </c>
      <c r="K2" s="373"/>
      <c r="L2" s="371"/>
    </row>
    <row r="3" spans="1:12" ht="20.25" thickBot="1" x14ac:dyDescent="0.55000000000000004">
      <c r="A3" s="162"/>
      <c r="B3" s="163"/>
      <c r="C3" s="163"/>
      <c r="D3" s="163"/>
      <c r="E3" s="163"/>
      <c r="F3" s="272"/>
      <c r="G3" s="131" t="s">
        <v>3</v>
      </c>
      <c r="H3" s="164" t="s">
        <v>4</v>
      </c>
      <c r="I3" s="164" t="s">
        <v>5</v>
      </c>
      <c r="J3" s="164" t="s">
        <v>3</v>
      </c>
      <c r="K3" s="164" t="s">
        <v>4</v>
      </c>
      <c r="L3" s="164" t="s">
        <v>5</v>
      </c>
    </row>
    <row r="4" spans="1:12" ht="69.95" customHeight="1" thickBot="1" x14ac:dyDescent="0.3">
      <c r="A4" s="165" t="str">
        <f>Nomenclador!A6</f>
        <v>1.1. Consulta escrita</v>
      </c>
      <c r="B4" s="166"/>
      <c r="C4" s="167"/>
      <c r="D4" s="167"/>
      <c r="E4" s="168"/>
      <c r="F4" s="169">
        <v>13</v>
      </c>
      <c r="G4" s="170">
        <v>13</v>
      </c>
      <c r="H4" s="171">
        <v>10</v>
      </c>
      <c r="I4" s="172">
        <v>5</v>
      </c>
      <c r="J4" s="173">
        <f>INT((G4*'Valor Mod'!$H$6)/10)*10</f>
        <v>123500</v>
      </c>
      <c r="K4" s="174">
        <f>INT((H4*'Valor Mod'!$H$6)/10)*10</f>
        <v>95000</v>
      </c>
      <c r="L4" s="175">
        <f>INT((I4*'Valor Mod'!$H$6)/10)*10</f>
        <v>47500</v>
      </c>
    </row>
    <row r="5" spans="1:12" ht="69.95" customHeight="1" thickBot="1" x14ac:dyDescent="0.3">
      <c r="A5" s="166" t="str">
        <f>Nomenclador!A7</f>
        <v xml:space="preserve">1.2. Consulta verbal </v>
      </c>
      <c r="B5" s="167"/>
      <c r="C5" s="167"/>
      <c r="D5" s="167"/>
      <c r="E5" s="168"/>
      <c r="F5" s="176">
        <v>8</v>
      </c>
      <c r="G5" s="177">
        <v>8</v>
      </c>
      <c r="H5" s="178">
        <v>6</v>
      </c>
      <c r="I5" s="179">
        <v>3</v>
      </c>
      <c r="J5" s="180">
        <f>INT((G5*'Valor Mod'!$H$6)/10)*10</f>
        <v>76000</v>
      </c>
      <c r="K5" s="181">
        <f>INT((H5*'Valor Mod'!$H$6)/10)*10</f>
        <v>57000</v>
      </c>
      <c r="L5" s="182">
        <f>INT((I5*'Valor Mod'!$H$6)/10)*10</f>
        <v>28500</v>
      </c>
    </row>
  </sheetData>
  <mergeCells count="5">
    <mergeCell ref="G2:I2"/>
    <mergeCell ref="J2:L2"/>
    <mergeCell ref="A2:E2"/>
    <mergeCell ref="F2:F3"/>
    <mergeCell ref="C1:L1"/>
  </mergeCells>
  <hyperlinks>
    <hyperlink ref="A2:C2" location="NOMENCLADOR!A1" display="1º-CONSULTA PROFESIONAL"/>
  </hyperlinks>
  <pageMargins left="0.28000000000000003" right="0.25" top="0.68" bottom="0.75" header="0.3" footer="0.3"/>
  <pageSetup paperSize="9" orientation="landscape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L6"/>
  <sheetViews>
    <sheetView showGridLines="0" workbookViewId="0">
      <selection activeCell="B1" sqref="A1:L3"/>
    </sheetView>
  </sheetViews>
  <sheetFormatPr baseColWidth="10" defaultColWidth="11.42578125" defaultRowHeight="15" x14ac:dyDescent="0.25"/>
  <cols>
    <col min="6" max="6" width="0" hidden="1" customWidth="1"/>
  </cols>
  <sheetData>
    <row r="1" spans="1:12" ht="42" customHeight="1" thickBot="1" x14ac:dyDescent="0.55000000000000004">
      <c r="A1" s="79"/>
      <c r="B1" s="161"/>
      <c r="C1" s="349" t="s">
        <v>114</v>
      </c>
      <c r="D1" s="273"/>
      <c r="E1" s="273"/>
      <c r="F1" s="273"/>
      <c r="G1" s="273"/>
      <c r="H1" s="273"/>
      <c r="I1" s="273"/>
      <c r="J1" s="273"/>
      <c r="K1" s="273"/>
      <c r="L1" s="274"/>
    </row>
    <row r="2" spans="1:12" s="3" customFormat="1" ht="30.75" customHeight="1" thickBot="1" x14ac:dyDescent="0.55000000000000004">
      <c r="A2" s="367" t="s">
        <v>9</v>
      </c>
      <c r="B2" s="368"/>
      <c r="C2" s="368"/>
      <c r="D2" s="368"/>
      <c r="E2" s="368"/>
      <c r="F2" s="380" t="s">
        <v>61</v>
      </c>
      <c r="G2" s="273" t="s">
        <v>62</v>
      </c>
      <c r="H2" s="273"/>
      <c r="I2" s="274"/>
      <c r="J2" s="275" t="s">
        <v>63</v>
      </c>
      <c r="K2" s="273"/>
      <c r="L2" s="274"/>
    </row>
    <row r="3" spans="1:12" ht="20.25" thickBot="1" x14ac:dyDescent="0.55000000000000004">
      <c r="A3" s="34"/>
      <c r="B3" s="34"/>
      <c r="C3" s="34"/>
      <c r="D3" s="34"/>
      <c r="E3" s="34"/>
      <c r="F3" s="381"/>
      <c r="G3" s="131" t="s">
        <v>3</v>
      </c>
      <c r="H3" s="123" t="s">
        <v>4</v>
      </c>
      <c r="I3" s="123" t="s">
        <v>5</v>
      </c>
      <c r="J3" s="123" t="s">
        <v>3</v>
      </c>
      <c r="K3" s="123" t="s">
        <v>4</v>
      </c>
      <c r="L3" s="123" t="s">
        <v>5</v>
      </c>
    </row>
    <row r="4" spans="1:12" ht="99" customHeight="1" thickBot="1" x14ac:dyDescent="0.3">
      <c r="A4" s="377" t="str">
        <f>Nomenclador!A15</f>
        <v>2.1. Por cada representación con o sin patrocinio ante el Registro Público, Inspección General de Personas Jurídicas, Registro de Proveedores del Estado, Registro de Empresas y Variaciones de Costo Provincial, Municipalidad, y representaciones afines.</v>
      </c>
      <c r="B4" s="378"/>
      <c r="C4" s="378"/>
      <c r="D4" s="378"/>
      <c r="E4" s="379"/>
      <c r="F4" s="183">
        <f>+G4</f>
        <v>25</v>
      </c>
      <c r="G4" s="132">
        <v>25</v>
      </c>
      <c r="H4" s="133">
        <v>10</v>
      </c>
      <c r="I4" s="134">
        <v>3</v>
      </c>
      <c r="J4" s="135">
        <f>INT((G4*'Valor Mod'!$H$6)/10)*10</f>
        <v>237500</v>
      </c>
      <c r="K4" s="136">
        <f>INT((H4*'Valor Mod'!$H$6)/10)*10</f>
        <v>95000</v>
      </c>
      <c r="L4" s="137">
        <f>INT((I4*'Valor Mod'!$H$6)/10)*10</f>
        <v>28500</v>
      </c>
    </row>
    <row r="5" spans="1:12" ht="69.95" customHeight="1" thickBot="1" x14ac:dyDescent="0.3">
      <c r="A5" s="377" t="str">
        <f>Nomenclador!A16</f>
        <v>2.2. Por cada elaboración e inscripción de contrato o estatuto de sociedades comerciales, y sus modificaciones.</v>
      </c>
      <c r="B5" s="378"/>
      <c r="C5" s="378"/>
      <c r="D5" s="378"/>
      <c r="E5" s="379"/>
      <c r="F5" s="183">
        <f>+G5</f>
        <v>100</v>
      </c>
      <c r="G5" s="177">
        <v>100</v>
      </c>
      <c r="H5" s="178">
        <v>50</v>
      </c>
      <c r="I5" s="179">
        <v>35</v>
      </c>
      <c r="J5" s="180">
        <f>INT((G5*'Valor Mod'!$H$6)/10)*10</f>
        <v>950000</v>
      </c>
      <c r="K5" s="181">
        <f>INT((H5*'Valor Mod'!$H$6)/10)*10</f>
        <v>475000</v>
      </c>
      <c r="L5" s="182">
        <f>INT((I5*'Valor Mod'!$H$6)/10)*10</f>
        <v>332500</v>
      </c>
    </row>
    <row r="6" spans="1:12" ht="69.95" customHeight="1" thickBot="1" x14ac:dyDescent="0.3">
      <c r="A6" s="377" t="str">
        <f>Nomenclador!A17</f>
        <v xml:space="preserve">2.3. Por otras inscripciones o actos de representación no previstos, ante reparticiones fiscales, previsionales, sociales y administrativas </v>
      </c>
      <c r="B6" s="378"/>
      <c r="C6" s="378"/>
      <c r="D6" s="378"/>
      <c r="E6" s="379"/>
      <c r="F6" s="124">
        <v>16</v>
      </c>
      <c r="G6" s="177">
        <v>16</v>
      </c>
      <c r="H6" s="178">
        <v>12</v>
      </c>
      <c r="I6" s="179">
        <v>6</v>
      </c>
      <c r="J6" s="180">
        <f>INT((G6*'Valor Mod'!$H$6)/10)*10</f>
        <v>152000</v>
      </c>
      <c r="K6" s="181">
        <f>INT((H6*'Valor Mod'!$H$6)/10)*10</f>
        <v>114000</v>
      </c>
      <c r="L6" s="182">
        <f>INT((I6*'Valor Mod'!$H$6)/10)*10</f>
        <v>57000</v>
      </c>
    </row>
  </sheetData>
  <mergeCells count="8">
    <mergeCell ref="C1:L1"/>
    <mergeCell ref="A6:E6"/>
    <mergeCell ref="A5:E5"/>
    <mergeCell ref="A4:E4"/>
    <mergeCell ref="G2:I2"/>
    <mergeCell ref="J2:L2"/>
    <mergeCell ref="F2:F3"/>
    <mergeCell ref="A2:E2"/>
  </mergeCells>
  <hyperlinks>
    <hyperlink ref="A2:E2" location="NOMENCLADOR!A1" display="2º-ACTUACION PROFESIONAL EN MATERIA DE SOCIEDADES"/>
  </hyperlinks>
  <pageMargins left="0.25" right="0.25" top="0.61" bottom="0.75" header="0.3" footer="0.3"/>
  <pageSetup paperSize="9" orientation="landscape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L12"/>
  <sheetViews>
    <sheetView showGridLines="0" workbookViewId="0">
      <selection activeCell="H10" sqref="H10"/>
    </sheetView>
  </sheetViews>
  <sheetFormatPr baseColWidth="10" defaultColWidth="11.42578125" defaultRowHeight="15" x14ac:dyDescent="0.25"/>
  <cols>
    <col min="5" max="5" width="13.85546875" customWidth="1"/>
    <col min="6" max="6" width="12.140625" hidden="1" customWidth="1"/>
  </cols>
  <sheetData>
    <row r="1" spans="1:12" ht="37.5" customHeight="1" thickBot="1" x14ac:dyDescent="0.55000000000000004">
      <c r="A1" s="34"/>
      <c r="B1" s="34"/>
      <c r="C1" s="382" t="s">
        <v>114</v>
      </c>
      <c r="D1" s="267"/>
      <c r="E1" s="267"/>
      <c r="F1" s="267"/>
      <c r="G1" s="267"/>
      <c r="H1" s="267"/>
      <c r="I1" s="267"/>
      <c r="J1" s="267"/>
      <c r="K1" s="267"/>
      <c r="L1" s="267"/>
    </row>
    <row r="2" spans="1:12" ht="20.25" thickBot="1" x14ac:dyDescent="0.55000000000000004">
      <c r="A2" s="383" t="s">
        <v>12</v>
      </c>
      <c r="B2" s="384"/>
      <c r="C2" s="384"/>
      <c r="D2" s="384"/>
      <c r="E2" s="384"/>
      <c r="F2" s="387" t="s">
        <v>61</v>
      </c>
      <c r="G2" s="373" t="s">
        <v>62</v>
      </c>
      <c r="H2" s="373"/>
      <c r="I2" s="371"/>
      <c r="J2" s="370" t="s">
        <v>63</v>
      </c>
      <c r="K2" s="373"/>
      <c r="L2" s="371"/>
    </row>
    <row r="3" spans="1:12" ht="20.25" thickBot="1" x14ac:dyDescent="0.55000000000000004">
      <c r="A3" s="34"/>
      <c r="B3" s="34"/>
      <c r="C3" s="34"/>
      <c r="D3" s="34"/>
      <c r="E3" s="34"/>
      <c r="F3" s="388"/>
      <c r="G3" s="184" t="s">
        <v>3</v>
      </c>
      <c r="H3" s="185" t="s">
        <v>4</v>
      </c>
      <c r="I3" s="186" t="s">
        <v>5</v>
      </c>
      <c r="J3" s="187" t="s">
        <v>3</v>
      </c>
      <c r="K3" s="187" t="s">
        <v>4</v>
      </c>
      <c r="L3" s="187" t="s">
        <v>5</v>
      </c>
    </row>
    <row r="4" spans="1:12" ht="69.95" customHeight="1" thickBot="1" x14ac:dyDescent="0.3">
      <c r="A4" s="385" t="str">
        <f>Nomenclador!A24</f>
        <v>3.1. Asesoramiento laboral, confección de recibos de sueldos y presentación de declaraciones juradas ante reparticiones previsionales, sociales, sindicales y fiscales.</v>
      </c>
      <c r="B4" s="386"/>
      <c r="C4" s="386"/>
      <c r="D4" s="386"/>
      <c r="E4" s="386"/>
      <c r="F4" s="389"/>
      <c r="G4" s="132"/>
      <c r="H4" s="188"/>
      <c r="I4" s="188"/>
      <c r="J4" s="189"/>
      <c r="K4" s="189"/>
      <c r="L4" s="137"/>
    </row>
    <row r="5" spans="1:12" ht="23.25" customHeight="1" x14ac:dyDescent="0.25">
      <c r="A5" s="190"/>
      <c r="B5" s="191" t="s">
        <v>104</v>
      </c>
      <c r="C5" s="192" t="s">
        <v>105</v>
      </c>
      <c r="D5" s="192"/>
      <c r="E5" s="192"/>
      <c r="F5" s="193">
        <v>12</v>
      </c>
      <c r="G5" s="194">
        <v>36</v>
      </c>
      <c r="H5" s="195">
        <v>27</v>
      </c>
      <c r="I5" s="196">
        <v>15</v>
      </c>
      <c r="J5" s="197">
        <f>INT((G5*'Valor Mod'!$H$6)/10)*10</f>
        <v>342000</v>
      </c>
      <c r="K5" s="198">
        <f>INT((H5*'Valor Mod'!$H$6)/10)*10</f>
        <v>256500</v>
      </c>
      <c r="L5" s="199">
        <f>INT((I5*'Valor Mod'!$H$6)/10)*10</f>
        <v>142500</v>
      </c>
    </row>
    <row r="6" spans="1:12" ht="23.25" customHeight="1" x14ac:dyDescent="0.25">
      <c r="A6" s="190"/>
      <c r="B6" s="191" t="s">
        <v>106</v>
      </c>
      <c r="C6" s="192" t="s">
        <v>105</v>
      </c>
      <c r="D6" s="192"/>
      <c r="E6" s="192"/>
      <c r="F6" s="200">
        <v>20</v>
      </c>
      <c r="G6" s="201">
        <v>60</v>
      </c>
      <c r="H6" s="202">
        <v>45</v>
      </c>
      <c r="I6" s="203">
        <v>24</v>
      </c>
      <c r="J6" s="204">
        <f>INT((G6*'Valor Mod'!$H$6)/10)*10</f>
        <v>570000</v>
      </c>
      <c r="K6" s="205">
        <f>INT((H6*'Valor Mod'!$H$6)/10)*10</f>
        <v>427500</v>
      </c>
      <c r="L6" s="206">
        <f>INT((I6*'Valor Mod'!$H$6)/10)*10</f>
        <v>228000</v>
      </c>
    </row>
    <row r="7" spans="1:12" ht="23.25" customHeight="1" x14ac:dyDescent="0.25">
      <c r="A7" s="190"/>
      <c r="B7" s="191" t="s">
        <v>107</v>
      </c>
      <c r="C7" s="192" t="s">
        <v>105</v>
      </c>
      <c r="D7" s="192"/>
      <c r="E7" s="192"/>
      <c r="F7" s="207">
        <v>36</v>
      </c>
      <c r="G7" s="140">
        <v>108</v>
      </c>
      <c r="H7" s="141">
        <v>81</v>
      </c>
      <c r="I7" s="142">
        <v>42</v>
      </c>
      <c r="J7" s="143">
        <f>INT((G7*'Valor Mod'!$H$6)/10)*10</f>
        <v>1026000</v>
      </c>
      <c r="K7" s="144">
        <f>INT((H7*'Valor Mod'!$H$6)/10)*10</f>
        <v>769500</v>
      </c>
      <c r="L7" s="145">
        <f>INT((I7*'Valor Mod'!$H$6)/10)*10</f>
        <v>399000</v>
      </c>
    </row>
    <row r="8" spans="1:12" ht="23.25" customHeight="1" x14ac:dyDescent="0.25">
      <c r="A8" s="190"/>
      <c r="B8" s="191" t="s">
        <v>108</v>
      </c>
      <c r="C8" s="192" t="s">
        <v>105</v>
      </c>
      <c r="D8" s="192"/>
      <c r="E8" s="192"/>
      <c r="F8" s="207">
        <v>50</v>
      </c>
      <c r="G8" s="140">
        <v>150</v>
      </c>
      <c r="H8" s="141">
        <v>114</v>
      </c>
      <c r="I8" s="142">
        <v>57</v>
      </c>
      <c r="J8" s="143">
        <f>INT((G8*'Valor Mod'!$H$6)/10)*10</f>
        <v>1425000</v>
      </c>
      <c r="K8" s="144">
        <f>INT((H8*'Valor Mod'!$H$6)/10)*10</f>
        <v>1083000</v>
      </c>
      <c r="L8" s="145">
        <f>INT((I8*'Valor Mod'!$H$6)/10)*10</f>
        <v>541500</v>
      </c>
    </row>
    <row r="9" spans="1:12" ht="35.25" customHeight="1" thickBot="1" x14ac:dyDescent="0.3">
      <c r="A9" s="208"/>
      <c r="B9" s="209" t="s">
        <v>18</v>
      </c>
      <c r="C9" s="210" t="s">
        <v>105</v>
      </c>
      <c r="D9" s="210"/>
      <c r="E9" s="210"/>
      <c r="F9" s="211">
        <v>60</v>
      </c>
      <c r="G9" s="212">
        <v>180</v>
      </c>
      <c r="H9" s="213">
        <v>135</v>
      </c>
      <c r="I9" s="214">
        <v>69</v>
      </c>
      <c r="J9" s="215">
        <f>INT((G9*'Valor Mod'!$H$6)/10)*10</f>
        <v>1710000</v>
      </c>
      <c r="K9" s="216">
        <f>INT((H9*'Valor Mod'!$H$6)/10)*10</f>
        <v>1282500</v>
      </c>
      <c r="L9" s="217">
        <f>INT((I9*'Valor Mod'!$H$6)/10)*10</f>
        <v>655500</v>
      </c>
    </row>
    <row r="10" spans="1:12" ht="34.5" customHeight="1" thickBot="1" x14ac:dyDescent="0.3">
      <c r="A10" s="377" t="str">
        <f>Nomenclador!A25</f>
        <v>3.2. Determinación de deudas previsionales, sociales y sindicales</v>
      </c>
      <c r="B10" s="378"/>
      <c r="C10" s="378"/>
      <c r="D10" s="378"/>
      <c r="E10" s="379"/>
      <c r="F10" s="124">
        <v>6</v>
      </c>
      <c r="G10" s="132">
        <v>21</v>
      </c>
      <c r="H10" s="133">
        <v>15</v>
      </c>
      <c r="I10" s="134">
        <v>6</v>
      </c>
      <c r="J10" s="135">
        <f>INT((G10*'Valor Mod'!$H$6)/10)*10</f>
        <v>199500</v>
      </c>
      <c r="K10" s="136">
        <f>INT((H10*'Valor Mod'!$H$6)/10)*10</f>
        <v>142500</v>
      </c>
      <c r="L10" s="137">
        <f>INT((I10*'Valor Mod'!$H$6)/10)*10</f>
        <v>57000</v>
      </c>
    </row>
    <row r="11" spans="1:12" ht="34.5" customHeight="1" thickBot="1" x14ac:dyDescent="0.3">
      <c r="A11" s="377" t="str">
        <f>Nomenclador!A26</f>
        <v>3.3. Actuación ante organismos laborales, previsionales, sociales o sindicales- participación en conciliaciones conciliaciones</v>
      </c>
      <c r="B11" s="378"/>
      <c r="C11" s="378"/>
      <c r="D11" s="378"/>
      <c r="E11" s="379"/>
      <c r="F11" s="124">
        <v>20</v>
      </c>
      <c r="G11" s="132">
        <v>20</v>
      </c>
      <c r="H11" s="133">
        <v>15</v>
      </c>
      <c r="I11" s="134">
        <v>8</v>
      </c>
      <c r="J11" s="135">
        <f>INT((G11*'Valor Mod'!$H$6)/10)*10</f>
        <v>190000</v>
      </c>
      <c r="K11" s="136">
        <f>INT((H11*'Valor Mod'!$H$6)/10)*10</f>
        <v>142500</v>
      </c>
      <c r="L11" s="137">
        <f>INT((I11*'Valor Mod'!$H$6)/10)*10</f>
        <v>76000</v>
      </c>
    </row>
    <row r="12" spans="1:12" ht="34.5" customHeight="1" thickBot="1" x14ac:dyDescent="0.3">
      <c r="A12" s="377" t="str">
        <f>Nomenclador!A27</f>
        <v>3.4. Inscripción Completa en organismos conexos a la actividad laboral, en materia previsional, social, y sindical</v>
      </c>
      <c r="B12" s="378"/>
      <c r="C12" s="378"/>
      <c r="D12" s="378"/>
      <c r="E12" s="379"/>
      <c r="F12" s="218">
        <v>30</v>
      </c>
      <c r="G12" s="177">
        <v>30</v>
      </c>
      <c r="H12" s="178">
        <v>23</v>
      </c>
      <c r="I12" s="179">
        <v>11</v>
      </c>
      <c r="J12" s="180">
        <f>INT((G12*'Valor Mod'!$H$6)/10)*10</f>
        <v>285000</v>
      </c>
      <c r="K12" s="181">
        <f>INT((H12*'Valor Mod'!$H$6)/10)*10</f>
        <v>218500</v>
      </c>
      <c r="L12" s="182">
        <f>INT((I12*'Valor Mod'!$H$6)/10)*10</f>
        <v>104500</v>
      </c>
    </row>
  </sheetData>
  <mergeCells count="9">
    <mergeCell ref="C1:L1"/>
    <mergeCell ref="A12:E12"/>
    <mergeCell ref="A2:E2"/>
    <mergeCell ref="G2:I2"/>
    <mergeCell ref="J2:L2"/>
    <mergeCell ref="A4:E4"/>
    <mergeCell ref="A10:E10"/>
    <mergeCell ref="A11:E11"/>
    <mergeCell ref="F2:F4"/>
  </mergeCells>
  <hyperlinks>
    <hyperlink ref="A2:E2" location="NOMENCLADOR!A1" display="3º-ACTUACION PROFESIONAL EN MATERIA LABORAL Y PREVISIONAL"/>
  </hyperlinks>
  <pageMargins left="0.25" right="0.25" top="0.56999999999999995" bottom="0.75" header="0.3" footer="0.3"/>
  <pageSetup paperSize="9" orientation="landscape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L18"/>
  <sheetViews>
    <sheetView workbookViewId="0">
      <selection activeCell="G16" sqref="G16"/>
    </sheetView>
  </sheetViews>
  <sheetFormatPr baseColWidth="10" defaultColWidth="11.42578125" defaultRowHeight="15" x14ac:dyDescent="0.25"/>
  <cols>
    <col min="6" max="6" width="0" hidden="1" customWidth="1"/>
  </cols>
  <sheetData>
    <row r="1" spans="1:12" ht="37.5" customHeight="1" thickBot="1" x14ac:dyDescent="0.55000000000000004">
      <c r="A1" s="34"/>
      <c r="B1" s="34"/>
      <c r="C1" s="382" t="s">
        <v>114</v>
      </c>
      <c r="D1" s="267"/>
      <c r="E1" s="267"/>
      <c r="F1" s="267"/>
      <c r="G1" s="267"/>
      <c r="H1" s="267"/>
      <c r="I1" s="267"/>
      <c r="J1" s="267"/>
      <c r="K1" s="267"/>
      <c r="L1" s="267"/>
    </row>
    <row r="2" spans="1:12" ht="30.75" customHeight="1" thickBot="1" x14ac:dyDescent="0.55000000000000004">
      <c r="A2" s="383" t="s">
        <v>21</v>
      </c>
      <c r="B2" s="384"/>
      <c r="C2" s="384"/>
      <c r="D2" s="384"/>
      <c r="E2" s="384"/>
      <c r="F2" s="271" t="s">
        <v>61</v>
      </c>
      <c r="G2" s="373" t="s">
        <v>62</v>
      </c>
      <c r="H2" s="373"/>
      <c r="I2" s="371"/>
      <c r="J2" s="370" t="s">
        <v>63</v>
      </c>
      <c r="K2" s="373"/>
      <c r="L2" s="371"/>
    </row>
    <row r="3" spans="1:12" ht="20.25" thickBot="1" x14ac:dyDescent="0.55000000000000004">
      <c r="A3" s="34"/>
      <c r="B3" s="34"/>
      <c r="C3" s="34"/>
      <c r="D3" s="34"/>
      <c r="E3" s="34"/>
      <c r="F3" s="272"/>
      <c r="G3" s="131" t="s">
        <v>3</v>
      </c>
      <c r="H3" s="123" t="s">
        <v>4</v>
      </c>
      <c r="I3" s="123" t="s">
        <v>5</v>
      </c>
      <c r="J3" s="123" t="s">
        <v>3</v>
      </c>
      <c r="K3" s="123" t="s">
        <v>4</v>
      </c>
      <c r="L3" s="123" t="s">
        <v>5</v>
      </c>
    </row>
    <row r="4" spans="1:12" ht="69.95" customHeight="1" thickBot="1" x14ac:dyDescent="0.3">
      <c r="A4" s="377" t="str">
        <f>Nomenclador!A33</f>
        <v>4.1. Inscripción ante Reparticiones Fiscales-Nacionales-Provinciales-Municipales - Por impuestos y Tasas</v>
      </c>
      <c r="B4" s="378"/>
      <c r="C4" s="378"/>
      <c r="D4" s="378"/>
      <c r="E4" s="379"/>
      <c r="F4" s="131">
        <v>16</v>
      </c>
      <c r="G4" s="125">
        <v>16</v>
      </c>
      <c r="H4" s="126">
        <v>12</v>
      </c>
      <c r="I4" s="127">
        <v>6</v>
      </c>
      <c r="J4" s="128">
        <f>INT((G4*'Valor Mod'!$H$6)/10)*10</f>
        <v>152000</v>
      </c>
      <c r="K4" s="129">
        <f>INT((H4*'Valor Mod'!$H$6)/10)*10</f>
        <v>114000</v>
      </c>
      <c r="L4" s="130">
        <f>INT((I4*'Valor Mod'!$H$6)/10)*10</f>
        <v>57000</v>
      </c>
    </row>
    <row r="5" spans="1:12" ht="69.95" customHeight="1" thickBot="1" x14ac:dyDescent="0.3">
      <c r="A5" s="377" t="str">
        <f>Nomenclador!A34</f>
        <v>4.2. Determinación de Impuesto a las Ganancias - Personas humanas y sucesiones indivisas</v>
      </c>
      <c r="B5" s="378"/>
      <c r="C5" s="378"/>
      <c r="D5" s="378"/>
      <c r="E5" s="379"/>
      <c r="F5" s="131">
        <v>40</v>
      </c>
      <c r="G5" s="125">
        <v>40</v>
      </c>
      <c r="H5" s="126">
        <v>30</v>
      </c>
      <c r="I5" s="127">
        <v>15</v>
      </c>
      <c r="J5" s="128">
        <f>INT((G5*'Valor Mod'!$H$6)/10)*10</f>
        <v>380000</v>
      </c>
      <c r="K5" s="129">
        <f>INT((H5*'Valor Mod'!$H$6)/10)*10</f>
        <v>285000</v>
      </c>
      <c r="L5" s="130">
        <f>INT((I5*'Valor Mod'!$H$6)/10)*10</f>
        <v>142500</v>
      </c>
    </row>
    <row r="6" spans="1:12" ht="69.95" customHeight="1" thickBot="1" x14ac:dyDescent="0.3">
      <c r="A6" s="377" t="str">
        <f>Nomenclador!A35</f>
        <v>4.3. Determinación de Impuestos Cedulares</v>
      </c>
      <c r="B6" s="378"/>
      <c r="C6" s="378"/>
      <c r="D6" s="378"/>
      <c r="E6" s="379"/>
      <c r="F6" s="187">
        <v>40</v>
      </c>
      <c r="G6" s="125">
        <v>15</v>
      </c>
      <c r="H6" s="126">
        <v>12</v>
      </c>
      <c r="I6" s="127">
        <v>6</v>
      </c>
      <c r="J6" s="128">
        <f>INT((G6*'Valor Mod'!$H$6)/10)*10</f>
        <v>142500</v>
      </c>
      <c r="K6" s="129">
        <f>INT((H6*'Valor Mod'!$H$6)/10)*10</f>
        <v>114000</v>
      </c>
      <c r="L6" s="130">
        <f>INT((I6*'Valor Mod'!$H$6)/10)*10</f>
        <v>57000</v>
      </c>
    </row>
    <row r="7" spans="1:12" ht="69.95" customHeight="1" thickBot="1" x14ac:dyDescent="0.3">
      <c r="A7" s="377" t="str">
        <f>Nomenclador!A36</f>
        <v>4.4. Impuesto sobre bienes personales</v>
      </c>
      <c r="B7" s="378"/>
      <c r="C7" s="378"/>
      <c r="D7" s="378"/>
      <c r="E7" s="379"/>
      <c r="F7" s="131">
        <v>22</v>
      </c>
      <c r="G7" s="125">
        <v>22</v>
      </c>
      <c r="H7" s="126">
        <v>17</v>
      </c>
      <c r="I7" s="127">
        <v>8</v>
      </c>
      <c r="J7" s="128">
        <f>INT((G7*'Valor Mod'!$H$6)/10)*10</f>
        <v>209000</v>
      </c>
      <c r="K7" s="129">
        <f>INT((H7*'Valor Mod'!$H$6)/10)*10</f>
        <v>161500</v>
      </c>
      <c r="L7" s="130">
        <f>INT((I7*'Valor Mod'!$H$6)/10)*10</f>
        <v>76000</v>
      </c>
    </row>
    <row r="8" spans="1:12" ht="69.95" customHeight="1" thickBot="1" x14ac:dyDescent="0.3">
      <c r="A8" s="377" t="str">
        <f>+Nomenclador!A37</f>
        <v>4.5. Impuesto a las Ganancias - 4ta Cat DDJJ Informativa</v>
      </c>
      <c r="B8" s="378"/>
      <c r="C8" s="378"/>
      <c r="D8" s="378"/>
      <c r="E8" s="379"/>
      <c r="F8" s="131">
        <v>15</v>
      </c>
      <c r="G8" s="125">
        <v>15</v>
      </c>
      <c r="H8" s="126">
        <v>12</v>
      </c>
      <c r="I8" s="127">
        <v>6</v>
      </c>
      <c r="J8" s="128">
        <f>INT((G8*'Valor Mod'!$H$6)/10)*10</f>
        <v>142500</v>
      </c>
      <c r="K8" s="129">
        <f>INT((H8*'Valor Mod'!$H$6)/10)*10</f>
        <v>114000</v>
      </c>
      <c r="L8" s="130">
        <f>INT((I8*'Valor Mod'!$H$6)/10)*10</f>
        <v>57000</v>
      </c>
    </row>
    <row r="9" spans="1:12" ht="69.95" customHeight="1" thickBot="1" x14ac:dyDescent="0.3">
      <c r="A9" s="377" t="str">
        <f>Nomenclador!A38</f>
        <v>4.6. Impuesto al valor agregado e ingresos brutos provincial (Incluye Reg. Informativo)</v>
      </c>
      <c r="B9" s="378"/>
      <c r="C9" s="378"/>
      <c r="D9" s="378"/>
      <c r="E9" s="379"/>
      <c r="F9" s="138">
        <f>+G9</f>
        <v>40</v>
      </c>
      <c r="G9" s="125">
        <v>40</v>
      </c>
      <c r="H9" s="126">
        <v>20</v>
      </c>
      <c r="I9" s="127">
        <v>12</v>
      </c>
      <c r="J9" s="128">
        <f>INT((G9*'Valor Mod'!$H$6)/10)*10</f>
        <v>380000</v>
      </c>
      <c r="K9" s="129">
        <f>INT((H9*'Valor Mod'!$H$6)/10)*10</f>
        <v>190000</v>
      </c>
      <c r="L9" s="130">
        <f>INT((I9*'Valor Mod'!$H$6)/10)*10</f>
        <v>114000</v>
      </c>
    </row>
    <row r="10" spans="1:12" ht="69.95" customHeight="1" thickBot="1" x14ac:dyDescent="0.3">
      <c r="A10" s="377" t="str">
        <f>Nomenclador!A39</f>
        <v>4.7. Convenio Multilateral - CM05 Anual</v>
      </c>
      <c r="B10" s="378"/>
      <c r="C10" s="378"/>
      <c r="D10" s="378"/>
      <c r="E10" s="379"/>
      <c r="F10" s="138">
        <f>+G10</f>
        <v>15</v>
      </c>
      <c r="G10" s="125">
        <v>15</v>
      </c>
      <c r="H10" s="126">
        <v>12</v>
      </c>
      <c r="I10" s="127">
        <v>6</v>
      </c>
      <c r="J10" s="128">
        <f>INT((G10*'Valor Mod'!$H$6)/10)*10</f>
        <v>142500</v>
      </c>
      <c r="K10" s="129">
        <f>INT((H10*'Valor Mod'!$H$6)/10)*10</f>
        <v>114000</v>
      </c>
      <c r="L10" s="130">
        <f>INT((I10*'Valor Mod'!$H$6)/10)*10</f>
        <v>57000</v>
      </c>
    </row>
    <row r="11" spans="1:12" ht="69.95" customHeight="1" thickBot="1" x14ac:dyDescent="0.3">
      <c r="A11" s="377" t="str">
        <f>Nomenclador!A40</f>
        <v>4.8. Tasa de Registro e Inspección Municipal</v>
      </c>
      <c r="B11" s="378"/>
      <c r="C11" s="378"/>
      <c r="D11" s="378"/>
      <c r="E11" s="379"/>
      <c r="F11" s="138">
        <f>+G11</f>
        <v>12</v>
      </c>
      <c r="G11" s="125">
        <v>12</v>
      </c>
      <c r="H11" s="126">
        <v>6</v>
      </c>
      <c r="I11" s="127">
        <v>3</v>
      </c>
      <c r="J11" s="128">
        <f>INT((G11*'Valor Mod'!$H$6)/10)*10</f>
        <v>114000</v>
      </c>
      <c r="K11" s="129">
        <f>INT((H11*'Valor Mod'!$H$6)/10)*10</f>
        <v>57000</v>
      </c>
      <c r="L11" s="130">
        <f>INT((I11*'Valor Mod'!$H$6)/10)*10</f>
        <v>28500</v>
      </c>
    </row>
    <row r="12" spans="1:12" ht="69.95" customHeight="1" thickBot="1" x14ac:dyDescent="0.3">
      <c r="A12" s="377" t="str">
        <f>Nomenclador!A41</f>
        <v>4.9. Impuesto a los bienes personales - acciones y participaciones societarias</v>
      </c>
      <c r="B12" s="378"/>
      <c r="C12" s="378"/>
      <c r="D12" s="378"/>
      <c r="E12" s="379"/>
      <c r="F12" s="131">
        <v>22</v>
      </c>
      <c r="G12" s="125">
        <v>22</v>
      </c>
      <c r="H12" s="126">
        <v>17</v>
      </c>
      <c r="I12" s="127">
        <v>8</v>
      </c>
      <c r="J12" s="128">
        <f>INT((G12*'Valor Mod'!$H$6)/10)*10</f>
        <v>209000</v>
      </c>
      <c r="K12" s="129">
        <f>INT((H12*'Valor Mod'!$H$6)/10)*10</f>
        <v>161500</v>
      </c>
      <c r="L12" s="130">
        <f>INT((I12*'Valor Mod'!$H$6)/10)*10</f>
        <v>76000</v>
      </c>
    </row>
    <row r="13" spans="1:12" ht="69.95" customHeight="1" thickBot="1" x14ac:dyDescent="0.3">
      <c r="A13" s="377" t="str">
        <f>Nomenclador!A42</f>
        <v>4.10. Impuesto a las ganancias sociedades</v>
      </c>
      <c r="B13" s="378"/>
      <c r="C13" s="378"/>
      <c r="D13" s="378"/>
      <c r="E13" s="379"/>
      <c r="F13" s="187">
        <v>50</v>
      </c>
      <c r="G13" s="125">
        <v>50</v>
      </c>
      <c r="H13" s="126">
        <v>38</v>
      </c>
      <c r="I13" s="127">
        <v>19</v>
      </c>
      <c r="J13" s="128">
        <f>INT((G13*'Valor Mod'!$H$6)/10)*10</f>
        <v>475000</v>
      </c>
      <c r="K13" s="129">
        <f>INT((H13*'Valor Mod'!$H$6)/10)*10</f>
        <v>361000</v>
      </c>
      <c r="L13" s="130">
        <f>INT((I13*'Valor Mod'!$H$6)/10)*10</f>
        <v>180500</v>
      </c>
    </row>
    <row r="14" spans="1:12" ht="69.95" customHeight="1" thickBot="1" x14ac:dyDescent="0.3">
      <c r="A14" s="377" t="str">
        <f>Nomenclador!A43</f>
        <v>4.11. Régimen Informativo Acciones-Participaciones Societarias</v>
      </c>
      <c r="B14" s="378"/>
      <c r="C14" s="378"/>
      <c r="D14" s="378"/>
      <c r="E14" s="379"/>
      <c r="F14" s="138">
        <f>+G14</f>
        <v>15</v>
      </c>
      <c r="G14" s="125">
        <v>15</v>
      </c>
      <c r="H14" s="126">
        <v>12</v>
      </c>
      <c r="I14" s="127">
        <v>6</v>
      </c>
      <c r="J14" s="128">
        <f>INT((G14*'Valor Mod'!$H$6)/10)*10</f>
        <v>142500</v>
      </c>
      <c r="K14" s="129">
        <f>INT((H14*'Valor Mod'!$H$6)/10)*10</f>
        <v>114000</v>
      </c>
      <c r="L14" s="130">
        <f>INT((I14*'Valor Mod'!$H$6)/10)*10</f>
        <v>57000</v>
      </c>
    </row>
    <row r="15" spans="1:12" ht="69.95" customHeight="1" thickBot="1" x14ac:dyDescent="0.3">
      <c r="A15" s="377" t="str">
        <f>Nomenclador!A44</f>
        <v>4.12. Plan de facilidades de pago impositivo y moratorias: Valor según nivel de complejidad + 10% sobre ahorro obtenido</v>
      </c>
      <c r="B15" s="378"/>
      <c r="C15" s="378"/>
      <c r="D15" s="378"/>
      <c r="E15" s="379"/>
      <c r="F15" s="131">
        <v>24</v>
      </c>
      <c r="G15" s="132">
        <v>22</v>
      </c>
      <c r="H15" s="133">
        <v>12</v>
      </c>
      <c r="I15" s="134">
        <v>8</v>
      </c>
      <c r="J15" s="135">
        <f>INT((G15*'Valor Mod'!$H$6)/10)*10</f>
        <v>209000</v>
      </c>
      <c r="K15" s="136">
        <f>INT((H15*'Valor Mod'!$H$6)/10)*10</f>
        <v>114000</v>
      </c>
      <c r="L15" s="137">
        <f>INT((I15*'Valor Mod'!$H$6)/10)*10</f>
        <v>76000</v>
      </c>
    </row>
    <row r="16" spans="1:12" ht="69.95" customHeight="1" thickBot="1" x14ac:dyDescent="0.3">
      <c r="A16" s="377" t="str">
        <f>Nomenclador!A45</f>
        <v>4.13. Trámites especiales vinculados a regímenes de exteriorización de activos: Valor según nivel de complejidad + 1% sobre activo exteriorizado</v>
      </c>
      <c r="B16" s="378"/>
      <c r="C16" s="378"/>
      <c r="D16" s="378"/>
      <c r="E16" s="379"/>
      <c r="F16" s="131"/>
      <c r="G16" s="132">
        <v>25</v>
      </c>
      <c r="H16" s="133">
        <v>12</v>
      </c>
      <c r="I16" s="134">
        <v>8</v>
      </c>
      <c r="J16" s="135">
        <f>INT((G16*'Valor Mod'!$H$6)/10)*10</f>
        <v>237500</v>
      </c>
      <c r="K16" s="136">
        <f>INT((H16*'Valor Mod'!$H$6)/10)*10</f>
        <v>114000</v>
      </c>
      <c r="L16" s="137">
        <f>INT((I16*'Valor Mod'!$H$6)/10)*10</f>
        <v>76000</v>
      </c>
    </row>
    <row r="17" spans="1:12" ht="69.95" customHeight="1" thickBot="1" x14ac:dyDescent="0.3">
      <c r="A17" s="377" t="str">
        <f>Nomenclador!A46</f>
        <v>4.14. Atención de Inspecciones Fiscales - (Sobre la Base Inicial Sujeta a Ajuste)</v>
      </c>
      <c r="B17" s="378"/>
      <c r="C17" s="378"/>
      <c r="D17" s="378"/>
      <c r="E17" s="379"/>
      <c r="F17" s="131"/>
      <c r="G17" s="390" t="s">
        <v>109</v>
      </c>
      <c r="H17" s="391"/>
      <c r="I17" s="392"/>
      <c r="J17" s="219">
        <v>0.2</v>
      </c>
      <c r="K17" s="220">
        <v>0.15</v>
      </c>
      <c r="L17" s="221">
        <v>0.1</v>
      </c>
    </row>
    <row r="18" spans="1:12" ht="69.95" customHeight="1" thickBot="1" x14ac:dyDescent="0.3">
      <c r="A18" s="377" t="str">
        <f>Nomenclador!A47</f>
        <v>4.15. Gestiones relativas a levantamiento de embargos y ejecuciones fiscales (Sobre la Base sujeta a embargo)</v>
      </c>
      <c r="B18" s="378"/>
      <c r="C18" s="378"/>
      <c r="D18" s="378"/>
      <c r="E18" s="379"/>
      <c r="F18" s="131"/>
      <c r="G18" s="390" t="s">
        <v>110</v>
      </c>
      <c r="H18" s="391"/>
      <c r="I18" s="392"/>
      <c r="J18" s="219">
        <v>0.15</v>
      </c>
      <c r="K18" s="220">
        <v>0.1</v>
      </c>
      <c r="L18" s="221">
        <v>0.06</v>
      </c>
    </row>
  </sheetData>
  <mergeCells count="22">
    <mergeCell ref="A4:E4"/>
    <mergeCell ref="A5:E5"/>
    <mergeCell ref="A8:E8"/>
    <mergeCell ref="A7:E7"/>
    <mergeCell ref="C1:L1"/>
    <mergeCell ref="G2:I2"/>
    <mergeCell ref="J2:L2"/>
    <mergeCell ref="F2:F3"/>
    <mergeCell ref="A2:E2"/>
    <mergeCell ref="A18:E18"/>
    <mergeCell ref="A17:E17"/>
    <mergeCell ref="G18:I18"/>
    <mergeCell ref="G17:I17"/>
    <mergeCell ref="A6:E6"/>
    <mergeCell ref="A9:E9"/>
    <mergeCell ref="A12:E12"/>
    <mergeCell ref="A13:E13"/>
    <mergeCell ref="A15:E15"/>
    <mergeCell ref="A16:E16"/>
    <mergeCell ref="A11:E11"/>
    <mergeCell ref="A10:E10"/>
    <mergeCell ref="A14:E14"/>
  </mergeCells>
  <hyperlinks>
    <hyperlink ref="A2:E2" location="NOMENCLADOR!A1" display="4º- ACTUACION PROFESIONAL EN MATERIA TRIBUTARIA"/>
  </hyperlinks>
  <pageMargins left="0.25" right="0.25" top="0.49" bottom="0.52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11</vt:i4>
      </vt:variant>
    </vt:vector>
  </HeadingPairs>
  <TitlesOfParts>
    <vt:vector size="21" baseType="lpstr">
      <vt:lpstr>RESUMEN</vt:lpstr>
      <vt:lpstr>Nomenclador</vt:lpstr>
      <vt:lpstr>As Mensual</vt:lpstr>
      <vt:lpstr>Auditoria</vt:lpstr>
      <vt:lpstr>Valor Mod</vt:lpstr>
      <vt:lpstr>Complejidad</vt:lpstr>
      <vt:lpstr>Consultas Prof</vt:lpstr>
      <vt:lpstr>Sociedades</vt:lpstr>
      <vt:lpstr>Laboral - Previsional</vt:lpstr>
      <vt:lpstr>Tributaria</vt:lpstr>
      <vt:lpstr>'As Mensual'!Área_de_impresión</vt:lpstr>
      <vt:lpstr>Auditoria!Área_de_impresión</vt:lpstr>
      <vt:lpstr>Complejidad!Área_de_impresión</vt:lpstr>
      <vt:lpstr>'Consultas Prof'!Área_de_impresión</vt:lpstr>
      <vt:lpstr>'Laboral - Previsional'!Área_de_impresión</vt:lpstr>
      <vt:lpstr>Nomenclador!Área_de_impresión</vt:lpstr>
      <vt:lpstr>RESUMEN!Área_de_impresión</vt:lpstr>
      <vt:lpstr>Sociedades!Área_de_impresión</vt:lpstr>
      <vt:lpstr>Tributaria!Área_de_impresión</vt:lpstr>
      <vt:lpstr>'Valor Mod'!Área_de_impresión</vt:lpstr>
      <vt:lpstr>RESUMEN!Títulos_a_imprimir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Formosa</dc:creator>
  <cp:lastModifiedBy>intel2</cp:lastModifiedBy>
  <cp:revision/>
  <cp:lastPrinted>2024-05-27T13:25:46Z</cp:lastPrinted>
  <dcterms:created xsi:type="dcterms:W3CDTF">2014-05-05T17:57:36Z</dcterms:created>
  <dcterms:modified xsi:type="dcterms:W3CDTF">2024-12-26T12:26:32Z</dcterms:modified>
</cp:coreProperties>
</file>